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к-пк\Desktop\О предложениях по изменению ,системы оплаты труда,учреждений образования\изменения с 01.09.2025 от учреждений\8 ЮАШ проставить фонды\"/>
    </mc:Choice>
  </mc:AlternateContent>
  <xr:revisionPtr revIDLastSave="0" documentId="13_ncr:1_{C681726E-9DFB-46FB-A63E-CDDED16CD18F}" xr6:coauthVersionLast="36" xr6:coauthVersionMax="36" xr10:uidLastSave="{00000000-0000-0000-0000-000000000000}"/>
  <bookViews>
    <workbookView xWindow="0" yWindow="0" windowWidth="28800" windowHeight="11925" tabRatio="678" xr2:uid="{00000000-000D-0000-FFFF-FFFF00000000}"/>
  </bookViews>
  <sheets>
    <sheet name="ШТатное основное" sheetId="57" r:id="rId1"/>
    <sheet name="тариф" sheetId="59" r:id="rId2"/>
    <sheet name="тариф ЛоБАЧЕВА СЕРТИФИКАТЫ" sheetId="60" r:id="rId3"/>
  </sheets>
  <definedNames>
    <definedName name="_xlnm.Print_Area" localSheetId="1">тариф!$A$1:$AA$36</definedName>
    <definedName name="_xlnm.Print_Area" localSheetId="2">'тариф ЛоБАЧЕВА СЕРТИФИКАТЫ'!$A$1:$AA$28</definedName>
    <definedName name="_xlnm.Print_Area" localSheetId="0">'ШТатное основное'!$A$1:$T$46</definedName>
  </definedNames>
  <calcPr calcId="191029" refMode="R1C1" fullPrecision="0"/>
</workbook>
</file>

<file path=xl/calcChain.xml><?xml version="1.0" encoding="utf-8"?>
<calcChain xmlns="http://schemas.openxmlformats.org/spreadsheetml/2006/main">
  <c r="K31" i="57" l="1"/>
  <c r="K29" i="57"/>
  <c r="R23" i="59"/>
  <c r="R21" i="59"/>
  <c r="Z32" i="59"/>
  <c r="AA32" i="59"/>
  <c r="N27" i="57" l="1"/>
  <c r="G27" i="57"/>
  <c r="F27" i="57"/>
  <c r="K27" i="57" s="1"/>
  <c r="Q27" i="57" s="1"/>
  <c r="R27" i="57" s="1"/>
  <c r="S27" i="57" l="1"/>
  <c r="T27" i="57" s="1"/>
  <c r="L29" i="57"/>
  <c r="K33" i="57"/>
  <c r="K35" i="57"/>
  <c r="K37" i="57"/>
  <c r="K39" i="57"/>
  <c r="K21" i="57"/>
  <c r="S43" i="57" l="1"/>
  <c r="Z33" i="59" l="1"/>
  <c r="Z25" i="60" l="1"/>
  <c r="Z24" i="60" s="1"/>
  <c r="AA24" i="60"/>
  <c r="T25" i="60" l="1"/>
  <c r="W23" i="60"/>
  <c r="W25" i="60" s="1"/>
  <c r="V23" i="60"/>
  <c r="V25" i="60" s="1"/>
  <c r="U23" i="60"/>
  <c r="U25" i="60" s="1"/>
  <c r="P23" i="60"/>
  <c r="P25" i="60" s="1"/>
  <c r="N23" i="60"/>
  <c r="N25" i="60" s="1"/>
  <c r="G23" i="60"/>
  <c r="G25" i="60" s="1"/>
  <c r="E23" i="60"/>
  <c r="E25" i="60" s="1"/>
  <c r="H21" i="60"/>
  <c r="R21" i="60" s="1"/>
  <c r="K23" i="60"/>
  <c r="K25" i="60" s="1"/>
  <c r="A13" i="60"/>
  <c r="X10" i="60"/>
  <c r="X4" i="60"/>
  <c r="Z3" i="60"/>
  <c r="X2" i="60"/>
  <c r="Y33" i="59"/>
  <c r="X33" i="59"/>
  <c r="Z23" i="59"/>
  <c r="Z25" i="59"/>
  <c r="Z27" i="59"/>
  <c r="Z29" i="59"/>
  <c r="Z21" i="59"/>
  <c r="X23" i="59"/>
  <c r="R25" i="59"/>
  <c r="X25" i="59" s="1"/>
  <c r="R27" i="59"/>
  <c r="X27" i="59" s="1"/>
  <c r="R29" i="59"/>
  <c r="X29" i="59" s="1"/>
  <c r="W33" i="59"/>
  <c r="W31" i="59"/>
  <c r="V33" i="59"/>
  <c r="U33" i="59"/>
  <c r="T33" i="59"/>
  <c r="P31" i="59"/>
  <c r="P33" i="59" s="1"/>
  <c r="N33" i="59"/>
  <c r="N31" i="59"/>
  <c r="K33" i="59"/>
  <c r="H33" i="59"/>
  <c r="G33" i="59"/>
  <c r="E33" i="59"/>
  <c r="K23" i="59"/>
  <c r="K25" i="59"/>
  <c r="K21" i="59"/>
  <c r="X21" i="60" l="1"/>
  <c r="Y21" i="60" s="1"/>
  <c r="H23" i="60"/>
  <c r="H25" i="60" s="1"/>
  <c r="R31" i="59"/>
  <c r="R33" i="59" s="1"/>
  <c r="X21" i="59"/>
  <c r="Z21" i="60" l="1"/>
  <c r="AA21" i="60" s="1"/>
  <c r="X23" i="60"/>
  <c r="X25" i="60" s="1"/>
  <c r="Y23" i="60"/>
  <c r="Y25" i="60" s="1"/>
  <c r="R23" i="60"/>
  <c r="R25" i="60" s="1"/>
  <c r="Z23" i="60" l="1"/>
  <c r="AA23" i="60"/>
  <c r="A13" i="59" l="1"/>
  <c r="X10" i="59"/>
  <c r="Z3" i="59"/>
  <c r="X2" i="59"/>
  <c r="Q29" i="57"/>
  <c r="Q31" i="57"/>
  <c r="Q35" i="57"/>
  <c r="P43" i="57"/>
  <c r="O41" i="57"/>
  <c r="O43" i="57" s="1"/>
  <c r="I41" i="57"/>
  <c r="I43" i="57" s="1"/>
  <c r="H41" i="57"/>
  <c r="H43" i="57" s="1"/>
  <c r="N41" i="57"/>
  <c r="N43" i="57" s="1"/>
  <c r="H27" i="59" l="1"/>
  <c r="H25" i="59"/>
  <c r="H23" i="59"/>
  <c r="H29" i="59"/>
  <c r="H21" i="59"/>
  <c r="G31" i="59"/>
  <c r="U31" i="59"/>
  <c r="K31" i="59"/>
  <c r="X4" i="59"/>
  <c r="E25" i="57"/>
  <c r="K25" i="57" s="1"/>
  <c r="E23" i="57"/>
  <c r="K23" i="57" s="1"/>
  <c r="V31" i="59" l="1"/>
  <c r="Y29" i="59"/>
  <c r="Y27" i="59"/>
  <c r="E31" i="59"/>
  <c r="AA29" i="59" l="1"/>
  <c r="Y25" i="59"/>
  <c r="H31" i="59"/>
  <c r="Y23" i="59" l="1"/>
  <c r="AA27" i="59"/>
  <c r="X31" i="59"/>
  <c r="Y21" i="59"/>
  <c r="Y31" i="59" s="1"/>
  <c r="AA23" i="59" l="1"/>
  <c r="AA25" i="59"/>
  <c r="Z31" i="59" l="1"/>
  <c r="AA21" i="59"/>
  <c r="AA31" i="59" s="1"/>
  <c r="E41" i="57" l="1"/>
  <c r="E43" i="57" s="1"/>
  <c r="G41" i="57"/>
  <c r="G43" i="57" s="1"/>
  <c r="L41" i="57"/>
  <c r="L43" i="57" s="1"/>
  <c r="F37" i="57"/>
  <c r="Q37" i="57" s="1"/>
  <c r="F29" i="57"/>
  <c r="F25" i="57"/>
  <c r="F23" i="57"/>
  <c r="F21" i="57"/>
  <c r="F33" i="57"/>
  <c r="Q33" i="57" s="1"/>
  <c r="F31" i="57"/>
  <c r="F35" i="57"/>
  <c r="Q21" i="57" l="1"/>
  <c r="R21" i="57" s="1"/>
  <c r="Q25" i="57"/>
  <c r="Q23" i="57"/>
  <c r="K41" i="57"/>
  <c r="K43" i="57" s="1"/>
  <c r="R33" i="57"/>
  <c r="S33" i="57" s="1"/>
  <c r="R29" i="57"/>
  <c r="S29" i="57" s="1"/>
  <c r="F39" i="57"/>
  <c r="Q39" i="57" s="1"/>
  <c r="S21" i="57" l="1"/>
  <c r="T21" i="57" s="1"/>
  <c r="F41" i="57"/>
  <c r="F43" i="57" s="1"/>
  <c r="R23" i="57"/>
  <c r="S23" i="57" s="1"/>
  <c r="R31" i="57"/>
  <c r="S31" i="57" s="1"/>
  <c r="R39" i="57"/>
  <c r="S39" i="57" s="1"/>
  <c r="R37" i="57"/>
  <c r="S37" i="57" s="1"/>
  <c r="R35" i="57"/>
  <c r="S35" i="57" s="1"/>
  <c r="Q4" i="57"/>
  <c r="T33" i="57" l="1"/>
  <c r="T31" i="57"/>
  <c r="T29" i="57"/>
  <c r="R25" i="57"/>
  <c r="Q41" i="57"/>
  <c r="Q43" i="57" s="1"/>
  <c r="C41" i="57"/>
  <c r="C43" i="57" s="1"/>
  <c r="R41" i="57" l="1"/>
  <c r="R43" i="57" s="1"/>
  <c r="S25" i="57"/>
  <c r="T25" i="57" s="1"/>
  <c r="T37" i="57"/>
  <c r="T39" i="57"/>
  <c r="T35" i="57"/>
  <c r="T23" i="57"/>
  <c r="S41" i="57" l="1"/>
  <c r="S42" i="57" s="1"/>
  <c r="T41" i="57"/>
  <c r="T42" i="57" s="1"/>
</calcChain>
</file>

<file path=xl/sharedStrings.xml><?xml version="1.0" encoding="utf-8"?>
<sst xmlns="http://schemas.openxmlformats.org/spreadsheetml/2006/main" count="221" uniqueCount="83">
  <si>
    <t>Оклад</t>
  </si>
  <si>
    <t>%</t>
  </si>
  <si>
    <t>ВСЕГО:</t>
  </si>
  <si>
    <t>Число ставок</t>
  </si>
  <si>
    <t>СОГЛАСОВАНО:</t>
  </si>
  <si>
    <t>УТВЕРЖДАЮ:</t>
  </si>
  <si>
    <t>№ п/п</t>
  </si>
  <si>
    <t>к постановлению администрации</t>
  </si>
  <si>
    <t>ЗАТО п. Солнечный Красноярского края</t>
  </si>
  <si>
    <t>Персональные выплаты</t>
  </si>
  <si>
    <t>за заведование элементами инфраструктуры</t>
  </si>
  <si>
    <t>за работу в закрытых административно-территориальных образованиях</t>
  </si>
  <si>
    <t>руб.</t>
  </si>
  <si>
    <t>Итого</t>
  </si>
  <si>
    <t>Кв.группа, кв.уровень</t>
  </si>
  <si>
    <t>Наименование                                             должности</t>
  </si>
  <si>
    <t>Оклад                         по штату</t>
  </si>
  <si>
    <t>Всего за год</t>
  </si>
  <si>
    <t>молодому специалисту</t>
  </si>
  <si>
    <t>Фонд для выплаты надбавок:</t>
  </si>
  <si>
    <t>" 30 " мая  2025 года</t>
  </si>
  <si>
    <t>за опыт работыпри наличии звания, ученой степени</t>
  </si>
  <si>
    <t xml:space="preserve">Компенсационные выплаты </t>
  </si>
  <si>
    <t>Районный коэффициент</t>
  </si>
  <si>
    <t>Итого:</t>
  </si>
  <si>
    <t>Директор</t>
  </si>
  <si>
    <t>Заместитель директора по УВР</t>
  </si>
  <si>
    <t>Главный бухгалтер</t>
  </si>
  <si>
    <t>Преподаватель</t>
  </si>
  <si>
    <t>Педагог дополнительного образования</t>
  </si>
  <si>
    <t>Заведующий хозяйством</t>
  </si>
  <si>
    <t>Водитель автомобиля</t>
  </si>
  <si>
    <t>Уборщик служебных помещений</t>
  </si>
  <si>
    <t>Дворник</t>
  </si>
  <si>
    <t>общеотр. долж. служ. второго уровня, 2</t>
  </si>
  <si>
    <t>пед.раб., 4</t>
  </si>
  <si>
    <t>общеотр. проф. раб. второго уровня, 1</t>
  </si>
  <si>
    <t>общеотр. проф. раб. первого уровня, 1</t>
  </si>
  <si>
    <t>Главный бухгалтер________________________________Дробот Я.А.</t>
  </si>
  <si>
    <t>общеотр. долж. служ. четвертого уровня, 3</t>
  </si>
  <si>
    <t>общеотр. долж. служ. четвертого уровня, 2</t>
  </si>
  <si>
    <t>________________________Курбатов А.Е.</t>
  </si>
  <si>
    <t>Мастер производственного обучения</t>
  </si>
  <si>
    <t>пед.раб., 3</t>
  </si>
  <si>
    <t>мпо</t>
  </si>
  <si>
    <t>Горячев Н.С.</t>
  </si>
  <si>
    <t>Норма часов в неделю</t>
  </si>
  <si>
    <t>Число часов в неделю</t>
  </si>
  <si>
    <t>Оклад с учетом пед. Нагрузки</t>
  </si>
  <si>
    <t>Дробот Я.А.</t>
  </si>
  <si>
    <t>Фамилия, имя, отчетство</t>
  </si>
  <si>
    <t>Курбатов А.Е.</t>
  </si>
  <si>
    <t>Лобачева Е.В.</t>
  </si>
  <si>
    <t>Тимошкина Е.Ю.</t>
  </si>
  <si>
    <t>Штатное расписание МБУ ДО ЮАШ ЗАТО п. Солнечный Красноярского края</t>
  </si>
  <si>
    <t>от " 22 " мая 2025 года №  348-п</t>
  </si>
  <si>
    <t>Директор МБУ ДО ЮАШ</t>
  </si>
  <si>
    <t xml:space="preserve"> И.о. Главы ЗАТО п. Солнечный</t>
  </si>
  <si>
    <t>В.М. Зубарев</t>
  </si>
  <si>
    <t>административно-хозяйственный персонал</t>
  </si>
  <si>
    <t>Выплата за наличие  квалификационной категории</t>
  </si>
  <si>
    <t>Выплата молодым специалистам</t>
  </si>
  <si>
    <t>х</t>
  </si>
  <si>
    <t>за работу с вредными и (или) опасными условиями труда</t>
  </si>
  <si>
    <t>за работу в праздничные дни (100%)</t>
  </si>
  <si>
    <t>Процентная надбавка работающим в Южных районах Красноярского края</t>
  </si>
  <si>
    <t>за работу в ночное время (20%)</t>
  </si>
  <si>
    <t>на "01" сентября 2025 года</t>
  </si>
  <si>
    <t>Тарификационный список педагогического персонала МБУ ДО ЮАШ ЗАТО п. Солнечный Красноярского края</t>
  </si>
  <si>
    <t>Персональные выплаты (начисляются пропорционально нагрузке)</t>
  </si>
  <si>
    <t>Сумма</t>
  </si>
  <si>
    <t>Расзмер выплаты</t>
  </si>
  <si>
    <t>Размер выплаты</t>
  </si>
  <si>
    <t>наличие квалифика-
ционной категории</t>
  </si>
  <si>
    <t>Звание,
ученая
степень</t>
  </si>
  <si>
    <t>первая</t>
  </si>
  <si>
    <t>Приложение № 8.1</t>
  </si>
  <si>
    <t>Приложение № 8.2</t>
  </si>
  <si>
    <t>Приложение № 8.3</t>
  </si>
  <si>
    <t>согласовано на 01.01.2025      4 940 016</t>
  </si>
  <si>
    <t>доведено на СКВ на 12 месяцев      3200*1,6*9*12 = 552 960</t>
  </si>
  <si>
    <t xml:space="preserve">доведено на выполнение ЦП  на 12 мес 53103*12 = 637 236   </t>
  </si>
  <si>
    <t>ИТОГО на 01.09.2025    4 940 016+552 960+637 236 = 6 130 212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</si>
</sst>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 Cyr"/>
    </font>
    <font>
      <sz val="10"/>
      <name val="Arial Cyr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Arial Cyr"/>
      <charset val="204"/>
    </font>
    <font>
      <sz val="11"/>
      <name val="Times New Roman"/>
      <family val="1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17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"/>
      <family val="1"/>
    </font>
    <font>
      <b/>
      <sz val="10"/>
      <name val="Arial Cyr"/>
      <charset val="204"/>
    </font>
    <font>
      <sz val="9"/>
      <name val="Times New Roman"/>
      <family val="1"/>
      <charset val="204"/>
    </font>
    <font>
      <i/>
      <sz val="14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 applyBorder="1"/>
    <xf numFmtId="0" fontId="0" fillId="0" borderId="0" xfId="0" applyFill="1"/>
    <xf numFmtId="0" fontId="10" fillId="0" borderId="0" xfId="0" applyFont="1" applyFill="1"/>
    <xf numFmtId="0" fontId="10" fillId="0" borderId="4" xfId="0" applyFont="1" applyFill="1" applyBorder="1"/>
    <xf numFmtId="0" fontId="5" fillId="0" borderId="0" xfId="0" applyFont="1" applyFill="1" applyAlignment="1">
      <alignment horizontal="center"/>
    </xf>
    <xf numFmtId="0" fontId="2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0" fontId="18" fillId="0" borderId="0" xfId="0" applyFont="1" applyFill="1"/>
    <xf numFmtId="0" fontId="3" fillId="2" borderId="0" xfId="0" applyFont="1" applyFill="1"/>
    <xf numFmtId="0" fontId="2" fillId="2" borderId="0" xfId="0" applyFont="1" applyFill="1"/>
    <xf numFmtId="4" fontId="17" fillId="0" borderId="5" xfId="0" applyNumberFormat="1" applyFont="1" applyFill="1" applyBorder="1"/>
    <xf numFmtId="0" fontId="1" fillId="2" borderId="0" xfId="0" applyFont="1" applyFill="1"/>
    <xf numFmtId="0" fontId="7" fillId="0" borderId="0" xfId="0" applyFont="1" applyFill="1" applyAlignment="1"/>
    <xf numFmtId="0" fontId="17" fillId="0" borderId="0" xfId="0" applyFont="1" applyFill="1"/>
    <xf numFmtId="0" fontId="4" fillId="0" borderId="0" xfId="0" applyFont="1" applyFill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4" fontId="12" fillId="0" borderId="0" xfId="0" applyNumberFormat="1" applyFont="1" applyFill="1"/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4" fontId="11" fillId="0" borderId="0" xfId="0" applyNumberFormat="1" applyFont="1" applyFill="1"/>
    <xf numFmtId="4" fontId="13" fillId="0" borderId="0" xfId="0" applyNumberFormat="1" applyFont="1" applyFill="1"/>
    <xf numFmtId="0" fontId="13" fillId="0" borderId="0" xfId="0" applyFont="1" applyFill="1"/>
    <xf numFmtId="0" fontId="10" fillId="0" borderId="0" xfId="0" applyFont="1" applyFill="1" applyAlignment="1"/>
    <xf numFmtId="0" fontId="9" fillId="0" borderId="0" xfId="0" applyFont="1" applyFill="1" applyAlignment="1">
      <alignment horizontal="center"/>
    </xf>
    <xf numFmtId="0" fontId="0" fillId="0" borderId="0" xfId="0" applyFont="1" applyFill="1"/>
    <xf numFmtId="4" fontId="1" fillId="0" borderId="0" xfId="0" applyNumberFormat="1" applyFont="1" applyFill="1"/>
    <xf numFmtId="0" fontId="18" fillId="0" borderId="0" xfId="0" applyFont="1" applyFill="1" applyBorder="1"/>
    <xf numFmtId="0" fontId="8" fillId="0" borderId="0" xfId="0" applyFont="1" applyFill="1" applyAlignment="1"/>
    <xf numFmtId="0" fontId="5" fillId="0" borderId="0" xfId="0" applyFont="1" applyFill="1" applyAlignment="1"/>
    <xf numFmtId="0" fontId="3" fillId="0" borderId="0" xfId="0" applyFont="1" applyFill="1" applyAlignment="1"/>
    <xf numFmtId="0" fontId="8" fillId="0" borderId="0" xfId="0" applyFont="1" applyFill="1"/>
    <xf numFmtId="0" fontId="20" fillId="0" borderId="0" xfId="0" applyFont="1" applyFill="1" applyAlignment="1">
      <alignment horizontal="left"/>
    </xf>
    <xf numFmtId="0" fontId="21" fillId="0" borderId="0" xfId="0" applyFont="1" applyFill="1" applyBorder="1"/>
    <xf numFmtId="4" fontId="17" fillId="0" borderId="6" xfId="0" applyNumberFormat="1" applyFont="1" applyFill="1" applyBorder="1"/>
    <xf numFmtId="4" fontId="17" fillId="0" borderId="7" xfId="0" applyNumberFormat="1" applyFont="1" applyFill="1" applyBorder="1"/>
    <xf numFmtId="4" fontId="3" fillId="2" borderId="0" xfId="0" applyNumberFormat="1" applyFont="1" applyFill="1"/>
    <xf numFmtId="4" fontId="5" fillId="0" borderId="5" xfId="0" applyNumberFormat="1" applyFont="1" applyFill="1" applyBorder="1"/>
    <xf numFmtId="4" fontId="5" fillId="0" borderId="8" xfId="0" applyNumberFormat="1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4" xfId="0" applyFont="1" applyFill="1" applyBorder="1"/>
    <xf numFmtId="4" fontId="17" fillId="0" borderId="14" xfId="0" applyNumberFormat="1" applyFont="1" applyFill="1" applyBorder="1"/>
    <xf numFmtId="4" fontId="23" fillId="0" borderId="11" xfId="0" applyNumberFormat="1" applyFont="1" applyFill="1" applyBorder="1"/>
    <xf numFmtId="0" fontId="17" fillId="0" borderId="5" xfId="0" applyFont="1" applyFill="1" applyBorder="1" applyAlignment="1">
      <alignment horizontal="center" vertical="top"/>
    </xf>
    <xf numFmtId="0" fontId="22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" fontId="17" fillId="0" borderId="6" xfId="0" applyNumberFormat="1" applyFont="1" applyFill="1" applyBorder="1" applyAlignment="1">
      <alignment horizontal="center"/>
    </xf>
    <xf numFmtId="4" fontId="17" fillId="0" borderId="6" xfId="0" applyNumberFormat="1" applyFont="1" applyFill="1" applyBorder="1" applyAlignment="1"/>
    <xf numFmtId="4" fontId="17" fillId="0" borderId="7" xfId="0" applyNumberFormat="1" applyFont="1" applyFill="1" applyBorder="1" applyAlignment="1"/>
    <xf numFmtId="4" fontId="3" fillId="0" borderId="0" xfId="0" applyNumberFormat="1" applyFont="1" applyFill="1" applyBorder="1"/>
    <xf numFmtId="2" fontId="0" fillId="0" borderId="0" xfId="0" applyNumberFormat="1" applyFont="1" applyFill="1"/>
    <xf numFmtId="2" fontId="1" fillId="0" borderId="0" xfId="0" applyNumberFormat="1" applyFont="1" applyFill="1"/>
    <xf numFmtId="2" fontId="1" fillId="0" borderId="0" xfId="0" applyNumberFormat="1" applyFont="1" applyFill="1" applyAlignment="1">
      <alignment horizontal="right"/>
    </xf>
    <xf numFmtId="2" fontId="26" fillId="0" borderId="0" xfId="0" applyNumberFormat="1" applyFont="1" applyFill="1"/>
    <xf numFmtId="4" fontId="0" fillId="0" borderId="0" xfId="0" applyNumberFormat="1" applyFont="1" applyFill="1"/>
    <xf numFmtId="4" fontId="17" fillId="0" borderId="5" xfId="0" applyNumberFormat="1" applyFont="1" applyFill="1" applyBorder="1" applyAlignment="1"/>
    <xf numFmtId="4" fontId="17" fillId="0" borderId="5" xfId="0" applyNumberFormat="1" applyFont="1" applyFill="1" applyBorder="1" applyAlignment="1">
      <alignment horizontal="center"/>
    </xf>
    <xf numFmtId="4" fontId="17" fillId="0" borderId="5" xfId="0" applyNumberFormat="1" applyFont="1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horizontal="center" vertical="center"/>
    </xf>
    <xf numFmtId="3" fontId="17" fillId="0" borderId="5" xfId="0" applyNumberFormat="1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 vertical="center" wrapText="1"/>
    </xf>
    <xf numFmtId="4" fontId="29" fillId="0" borderId="5" xfId="0" applyNumberFormat="1" applyFont="1" applyFill="1" applyBorder="1" applyAlignment="1">
      <alignment horizontal="center" vertical="center"/>
    </xf>
    <xf numFmtId="4" fontId="29" fillId="0" borderId="5" xfId="0" applyNumberFormat="1" applyFont="1" applyFill="1" applyBorder="1" applyAlignment="1">
      <alignment horizontal="center" vertical="center" wrapText="1"/>
    </xf>
    <xf numFmtId="4" fontId="17" fillId="0" borderId="14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/>
    </xf>
    <xf numFmtId="3" fontId="25" fillId="0" borderId="3" xfId="0" applyNumberFormat="1" applyFont="1" applyFill="1" applyBorder="1" applyAlignment="1">
      <alignment horizontal="center"/>
    </xf>
    <xf numFmtId="3" fontId="25" fillId="0" borderId="1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2" fontId="16" fillId="0" borderId="3" xfId="0" applyNumberFormat="1" applyFont="1" applyFill="1" applyBorder="1" applyAlignment="1">
      <alignment horizontal="right" vertical="center"/>
    </xf>
    <xf numFmtId="2" fontId="16" fillId="0" borderId="1" xfId="0" applyNumberFormat="1" applyFont="1" applyFill="1" applyBorder="1" applyAlignment="1">
      <alignment horizontal="right" vertical="center"/>
    </xf>
    <xf numFmtId="4" fontId="14" fillId="0" borderId="3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16" fillId="0" borderId="3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" fontId="25" fillId="0" borderId="3" xfId="0" applyNumberFormat="1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horizontal="center" vertical="center"/>
    </xf>
    <xf numFmtId="1" fontId="29" fillId="0" borderId="3" xfId="0" applyNumberFormat="1" applyFont="1" applyFill="1" applyBorder="1" applyAlignment="1">
      <alignment horizontal="center" vertical="center"/>
    </xf>
    <xf numFmtId="1" fontId="29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right" vertical="center"/>
    </xf>
    <xf numFmtId="4" fontId="29" fillId="0" borderId="3" xfId="0" applyNumberFormat="1" applyFont="1" applyFill="1" applyBorder="1" applyAlignment="1">
      <alignment horizontal="right" vertical="center"/>
    </xf>
    <xf numFmtId="4" fontId="29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4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19" fillId="0" borderId="8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2" fontId="14" fillId="0" borderId="3" xfId="0" applyNumberFormat="1" applyFont="1" applyFill="1" applyBorder="1" applyAlignment="1">
      <alignment horizontal="right" vertical="center"/>
    </xf>
    <xf numFmtId="2" fontId="14" fillId="0" borderId="1" xfId="0" applyNumberFormat="1" applyFont="1" applyFill="1" applyBorder="1" applyAlignment="1">
      <alignment horizontal="right" vertical="center"/>
    </xf>
    <xf numFmtId="0" fontId="29" fillId="0" borderId="8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7" fillId="0" borderId="8" xfId="0" applyNumberFormat="1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4" fontId="29" fillId="0" borderId="3" xfId="0" applyNumberFormat="1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/>
    </xf>
    <xf numFmtId="4" fontId="29" fillId="0" borderId="3" xfId="0" applyNumberFormat="1" applyFont="1" applyFill="1" applyBorder="1" applyAlignment="1">
      <alignment horizontal="center" vertical="center"/>
    </xf>
    <xf numFmtId="4" fontId="29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/>
    <xf numFmtId="0" fontId="2" fillId="0" borderId="1" xfId="0" applyFont="1" applyFill="1" applyBorder="1" applyAlignment="1"/>
    <xf numFmtId="2" fontId="29" fillId="0" borderId="3" xfId="0" applyNumberFormat="1" applyFont="1" applyFill="1" applyBorder="1" applyAlignment="1">
      <alignment horizontal="center" vertical="center" wrapText="1"/>
    </xf>
    <xf numFmtId="2" fontId="29" fillId="0" borderId="1" xfId="0" applyNumberFormat="1" applyFont="1" applyFill="1" applyBorder="1" applyAlignment="1">
      <alignment horizontal="center" vertical="center" wrapText="1"/>
    </xf>
    <xf numFmtId="3" fontId="29" fillId="0" borderId="3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 wrapText="1"/>
    </xf>
    <xf numFmtId="4" fontId="29" fillId="0" borderId="3" xfId="0" applyNumberFormat="1" applyFont="1" applyFill="1" applyBorder="1" applyAlignment="1">
      <alignment horizontal="right" vertical="center" wrapText="1"/>
    </xf>
    <xf numFmtId="4" fontId="29" fillId="0" borderId="1" xfId="0" applyNumberFormat="1" applyFont="1" applyFill="1" applyBorder="1" applyAlignment="1">
      <alignment horizontal="right" vertical="center" wrapText="1"/>
    </xf>
    <xf numFmtId="0" fontId="17" fillId="0" borderId="14" xfId="0" applyFont="1" applyFill="1" applyBorder="1" applyAlignment="1">
      <alignment horizontal="left" vertical="center" wrapText="1"/>
    </xf>
    <xf numFmtId="3" fontId="29" fillId="0" borderId="3" xfId="0" applyNumberFormat="1" applyFont="1" applyFill="1" applyBorder="1" applyAlignment="1">
      <alignment horizontal="center"/>
    </xf>
    <xf numFmtId="3" fontId="29" fillId="0" borderId="1" xfId="0" applyNumberFormat="1" applyFont="1" applyFill="1" applyBorder="1" applyAlignment="1">
      <alignment horizontal="center"/>
    </xf>
    <xf numFmtId="2" fontId="29" fillId="0" borderId="3" xfId="0" applyNumberFormat="1" applyFont="1" applyFill="1" applyBorder="1" applyAlignment="1">
      <alignment horizontal="right" vertical="center"/>
    </xf>
    <xf numFmtId="2" fontId="29" fillId="0" borderId="1" xfId="0" applyNumberFormat="1" applyFont="1" applyFill="1" applyBorder="1" applyAlignment="1">
      <alignment horizontal="right" vertical="center"/>
    </xf>
    <xf numFmtId="3" fontId="29" fillId="0" borderId="3" xfId="0" applyNumberFormat="1" applyFont="1" applyFill="1" applyBorder="1" applyAlignment="1">
      <alignment horizontal="right" vertical="center" wrapText="1"/>
    </xf>
    <xf numFmtId="3" fontId="29" fillId="0" borderId="1" xfId="0" applyNumberFormat="1" applyFont="1" applyFill="1" applyBorder="1" applyAlignment="1">
      <alignment horizontal="right" vertical="center" wrapText="1"/>
    </xf>
    <xf numFmtId="4" fontId="29" fillId="0" borderId="3" xfId="0" applyNumberFormat="1" applyFont="1" applyFill="1" applyBorder="1" applyAlignment="1">
      <alignment horizontal="center"/>
    </xf>
    <xf numFmtId="4" fontId="29" fillId="0" borderId="1" xfId="0" applyNumberFormat="1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0" fillId="0" borderId="3" xfId="0" applyNumberFormat="1" applyFont="1" applyFill="1" applyBorder="1" applyAlignment="1">
      <alignment horizontal="center" vertical="center" wrapText="1"/>
    </xf>
    <xf numFmtId="0" fontId="30" fillId="0" borderId="8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9" fillId="0" borderId="8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7" fillId="0" borderId="3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V75"/>
  <sheetViews>
    <sheetView tabSelected="1" view="pageBreakPreview" topLeftCell="A7" zoomScale="68" zoomScaleSheetLayoutView="68" workbookViewId="0">
      <selection activeCell="L31" sqref="L31:L32"/>
    </sheetView>
  </sheetViews>
  <sheetFormatPr defaultRowHeight="12.75" x14ac:dyDescent="0.2"/>
  <cols>
    <col min="1" max="1" width="8.28515625" style="4" customWidth="1"/>
    <col min="2" max="2" width="35.5703125" style="4" customWidth="1"/>
    <col min="3" max="3" width="9.5703125" style="4" customWidth="1"/>
    <col min="4" max="4" width="22.7109375" style="4" customWidth="1"/>
    <col min="5" max="5" width="12.42578125" style="4" customWidth="1"/>
    <col min="6" max="6" width="14.140625" style="4" customWidth="1"/>
    <col min="7" max="7" width="19.5703125" style="4" customWidth="1"/>
    <col min="8" max="8" width="15.5703125" style="4" customWidth="1"/>
    <col min="9" max="9" width="15.85546875" style="4" customWidth="1"/>
    <col min="10" max="10" width="4.42578125" style="4" customWidth="1"/>
    <col min="11" max="11" width="13.85546875" style="4" customWidth="1"/>
    <col min="12" max="12" width="17.5703125" style="4" customWidth="1"/>
    <col min="13" max="13" width="4.85546875" style="4" customWidth="1"/>
    <col min="14" max="14" width="17.5703125" style="4" customWidth="1"/>
    <col min="15" max="15" width="11.5703125" style="4" customWidth="1"/>
    <col min="16" max="16" width="13.140625" style="4" customWidth="1"/>
    <col min="17" max="17" width="16.85546875" style="4" customWidth="1"/>
    <col min="18" max="18" width="16.42578125" style="4" customWidth="1"/>
    <col min="19" max="19" width="14.85546875" style="4" customWidth="1"/>
    <col min="20" max="20" width="16.5703125" style="4" customWidth="1"/>
    <col min="21" max="21" width="16" customWidth="1"/>
    <col min="22" max="22" width="18.140625" customWidth="1"/>
  </cols>
  <sheetData>
    <row r="1" spans="1:22" s="4" customFormat="1" ht="34.5" customHeight="1" x14ac:dyDescent="0.3">
      <c r="A1" s="106" t="s">
        <v>5</v>
      </c>
      <c r="B1" s="106"/>
      <c r="C1" s="10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36" t="s">
        <v>4</v>
      </c>
      <c r="R1" s="5"/>
      <c r="S1" s="5"/>
      <c r="T1" s="5"/>
    </row>
    <row r="2" spans="1:22" s="4" customFormat="1" ht="26.25" customHeight="1" x14ac:dyDescent="0.3">
      <c r="A2" s="107" t="s">
        <v>56</v>
      </c>
      <c r="B2" s="107"/>
      <c r="C2" s="10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">
        <v>57</v>
      </c>
      <c r="R2" s="5"/>
      <c r="S2" s="5"/>
      <c r="T2" s="5"/>
    </row>
    <row r="3" spans="1:22" s="4" customFormat="1" ht="39" customHeight="1" x14ac:dyDescent="0.3">
      <c r="A3" s="28" t="s">
        <v>41</v>
      </c>
      <c r="B3" s="28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6"/>
      <c r="S3" s="5" t="s">
        <v>58</v>
      </c>
      <c r="T3" s="5"/>
    </row>
    <row r="4" spans="1:22" s="4" customFormat="1" ht="18.75" x14ac:dyDescent="0.3">
      <c r="A4" s="107" t="s">
        <v>20</v>
      </c>
      <c r="B4" s="107"/>
      <c r="C4" s="10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107" t="str">
        <f>A4</f>
        <v>" 30 " мая  2025 года</v>
      </c>
      <c r="R4" s="107"/>
      <c r="S4" s="107"/>
      <c r="T4" s="5"/>
    </row>
    <row r="5" spans="1:22" s="4" customFormat="1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2"/>
      <c r="T5" s="22"/>
    </row>
    <row r="6" spans="1:22" s="4" customFormat="1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22"/>
      <c r="T6" s="22"/>
    </row>
    <row r="7" spans="1:22" s="4" customFormat="1" ht="18.7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5" t="s">
        <v>76</v>
      </c>
      <c r="R7" s="1"/>
      <c r="S7" s="22"/>
      <c r="T7" s="22"/>
    </row>
    <row r="8" spans="1:22" s="4" customFormat="1" ht="18.7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5" t="s">
        <v>7</v>
      </c>
      <c r="R8" s="1"/>
      <c r="S8" s="22"/>
      <c r="T8" s="22"/>
    </row>
    <row r="9" spans="1:22" s="4" customFormat="1" ht="18.7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5" t="s">
        <v>8</v>
      </c>
      <c r="R9" s="1"/>
      <c r="S9" s="22"/>
      <c r="T9" s="22"/>
    </row>
    <row r="10" spans="1:22" s="4" customFormat="1" ht="18.7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51"/>
      <c r="L10" s="1"/>
      <c r="M10" s="1"/>
      <c r="N10" s="1"/>
      <c r="O10" s="1"/>
      <c r="P10" s="1"/>
      <c r="Q10" s="49" t="s">
        <v>55</v>
      </c>
      <c r="R10" s="1"/>
      <c r="S10" s="22"/>
      <c r="T10" s="22"/>
    </row>
    <row r="11" spans="1:22" s="4" customFormat="1" ht="18.7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51"/>
      <c r="L11" s="1"/>
      <c r="M11" s="1"/>
      <c r="N11" s="1"/>
      <c r="O11" s="1"/>
      <c r="P11" s="1"/>
      <c r="Q11" s="49"/>
      <c r="R11" s="1"/>
      <c r="S11" s="22"/>
      <c r="T11" s="22"/>
    </row>
    <row r="12" spans="1:22" s="4" customFormat="1" ht="18.75" x14ac:dyDescent="0.3">
      <c r="A12" s="108" t="s">
        <v>54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33"/>
      <c r="V12" s="33"/>
    </row>
    <row r="13" spans="1:22" s="4" customFormat="1" ht="18.75" x14ac:dyDescent="0.3">
      <c r="A13" s="109" t="s">
        <v>59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34"/>
      <c r="V13" s="34"/>
    </row>
    <row r="14" spans="1:22" s="4" customFormat="1" ht="15.75" x14ac:dyDescent="0.25">
      <c r="A14" s="110" t="s">
        <v>67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35"/>
      <c r="V14" s="35"/>
    </row>
    <row r="15" spans="1:22" s="4" customFormat="1" ht="18.75" x14ac:dyDescent="0.3">
      <c r="A15" s="7"/>
      <c r="B15" s="7"/>
      <c r="C15" s="7"/>
      <c r="D15" s="7"/>
      <c r="E15" s="7"/>
      <c r="F15" s="7"/>
      <c r="G15" s="7"/>
      <c r="H15" s="7"/>
      <c r="I15" s="7"/>
      <c r="J15" s="50"/>
      <c r="K15" s="7"/>
      <c r="L15" s="50"/>
      <c r="M15" s="50"/>
      <c r="N15" s="50"/>
      <c r="O15" s="50"/>
      <c r="P15" s="50"/>
      <c r="Q15" s="16"/>
      <c r="R15" s="29"/>
      <c r="S15" s="29"/>
      <c r="T15" s="7"/>
      <c r="U15" s="7"/>
      <c r="V15" s="7"/>
    </row>
    <row r="16" spans="1:22" s="4" customFormat="1" ht="22.5" customHeight="1" x14ac:dyDescent="0.25">
      <c r="A16" s="92" t="s">
        <v>6</v>
      </c>
      <c r="B16" s="92" t="s">
        <v>15</v>
      </c>
      <c r="C16" s="96" t="s">
        <v>3</v>
      </c>
      <c r="D16" s="113" t="s">
        <v>14</v>
      </c>
      <c r="E16" s="116" t="s">
        <v>0</v>
      </c>
      <c r="F16" s="96" t="s">
        <v>16</v>
      </c>
      <c r="G16" s="119" t="s">
        <v>9</v>
      </c>
      <c r="H16" s="120"/>
      <c r="I16" s="120"/>
      <c r="J16" s="120"/>
      <c r="K16" s="121"/>
      <c r="L16" s="119" t="s">
        <v>22</v>
      </c>
      <c r="M16" s="120"/>
      <c r="N16" s="120"/>
      <c r="O16" s="120"/>
      <c r="P16" s="121"/>
      <c r="Q16" s="98" t="s">
        <v>23</v>
      </c>
      <c r="R16" s="98" t="s">
        <v>65</v>
      </c>
      <c r="S16" s="122" t="s">
        <v>13</v>
      </c>
      <c r="T16" s="122" t="s">
        <v>17</v>
      </c>
      <c r="U16" s="1"/>
      <c r="V16" s="10"/>
    </row>
    <row r="17" spans="1:22" s="4" customFormat="1" ht="15.75" customHeight="1" x14ac:dyDescent="0.25">
      <c r="A17" s="111"/>
      <c r="B17" s="111"/>
      <c r="C17" s="112"/>
      <c r="D17" s="114"/>
      <c r="E17" s="117"/>
      <c r="F17" s="112"/>
      <c r="G17" s="188" t="s">
        <v>60</v>
      </c>
      <c r="H17" s="145" t="s">
        <v>21</v>
      </c>
      <c r="I17" s="145" t="s">
        <v>61</v>
      </c>
      <c r="J17" s="131" t="s">
        <v>11</v>
      </c>
      <c r="K17" s="132"/>
      <c r="L17" s="140" t="s">
        <v>10</v>
      </c>
      <c r="M17" s="131" t="s">
        <v>63</v>
      </c>
      <c r="N17" s="132"/>
      <c r="O17" s="145" t="s">
        <v>66</v>
      </c>
      <c r="P17" s="145" t="s">
        <v>64</v>
      </c>
      <c r="Q17" s="144"/>
      <c r="R17" s="144"/>
      <c r="S17" s="123"/>
      <c r="T17" s="123"/>
      <c r="U17" s="1"/>
      <c r="V17" s="10"/>
    </row>
    <row r="18" spans="1:22" s="4" customFormat="1" ht="15.75" customHeight="1" x14ac:dyDescent="0.25">
      <c r="A18" s="111"/>
      <c r="B18" s="111"/>
      <c r="C18" s="112"/>
      <c r="D18" s="114"/>
      <c r="E18" s="117"/>
      <c r="F18" s="112"/>
      <c r="G18" s="189"/>
      <c r="H18" s="140"/>
      <c r="I18" s="140"/>
      <c r="J18" s="133"/>
      <c r="K18" s="134"/>
      <c r="L18" s="140"/>
      <c r="M18" s="133"/>
      <c r="N18" s="134"/>
      <c r="O18" s="140"/>
      <c r="P18" s="140"/>
      <c r="Q18" s="144"/>
      <c r="R18" s="144"/>
      <c r="S18" s="123"/>
      <c r="T18" s="123"/>
      <c r="U18" s="1"/>
      <c r="V18" s="10"/>
    </row>
    <row r="19" spans="1:22" s="4" customFormat="1" ht="18" customHeight="1" x14ac:dyDescent="0.25">
      <c r="A19" s="111"/>
      <c r="B19" s="111"/>
      <c r="C19" s="112"/>
      <c r="D19" s="114"/>
      <c r="E19" s="117"/>
      <c r="F19" s="112"/>
      <c r="G19" s="189"/>
      <c r="H19" s="140"/>
      <c r="I19" s="140"/>
      <c r="J19" s="135"/>
      <c r="K19" s="136"/>
      <c r="L19" s="141"/>
      <c r="M19" s="135"/>
      <c r="N19" s="136"/>
      <c r="O19" s="140"/>
      <c r="P19" s="140"/>
      <c r="Q19" s="144"/>
      <c r="R19" s="144"/>
      <c r="S19" s="123"/>
      <c r="T19" s="123"/>
      <c r="U19" s="1"/>
      <c r="V19" s="10"/>
    </row>
    <row r="20" spans="1:22" s="4" customFormat="1" ht="12.75" customHeight="1" x14ac:dyDescent="0.25">
      <c r="A20" s="93"/>
      <c r="B20" s="93"/>
      <c r="C20" s="97"/>
      <c r="D20" s="115"/>
      <c r="E20" s="118"/>
      <c r="F20" s="97"/>
      <c r="G20" s="190"/>
      <c r="H20" s="141"/>
      <c r="I20" s="141"/>
      <c r="J20" s="67" t="s">
        <v>1</v>
      </c>
      <c r="K20" s="67" t="s">
        <v>12</v>
      </c>
      <c r="L20" s="67" t="s">
        <v>12</v>
      </c>
      <c r="M20" s="67" t="s">
        <v>1</v>
      </c>
      <c r="N20" s="67" t="s">
        <v>12</v>
      </c>
      <c r="O20" s="141"/>
      <c r="P20" s="141"/>
      <c r="Q20" s="99"/>
      <c r="R20" s="99"/>
      <c r="S20" s="124"/>
      <c r="T20" s="124"/>
      <c r="U20" s="2"/>
      <c r="V20" s="2"/>
    </row>
    <row r="21" spans="1:22" s="4" customFormat="1" ht="14.25" customHeight="1" x14ac:dyDescent="0.25">
      <c r="A21" s="92">
        <v>1</v>
      </c>
      <c r="B21" s="94" t="s">
        <v>25</v>
      </c>
      <c r="C21" s="96">
        <v>1</v>
      </c>
      <c r="D21" s="98" t="s">
        <v>39</v>
      </c>
      <c r="E21" s="100">
        <v>28058</v>
      </c>
      <c r="F21" s="86">
        <f>E21*C21</f>
        <v>28058</v>
      </c>
      <c r="G21" s="88"/>
      <c r="H21" s="88"/>
      <c r="I21" s="88"/>
      <c r="J21" s="90">
        <v>10</v>
      </c>
      <c r="K21" s="80">
        <f>E21*0.1*C21</f>
        <v>2805.8</v>
      </c>
      <c r="L21" s="84"/>
      <c r="M21" s="84"/>
      <c r="N21" s="82"/>
      <c r="O21" s="72"/>
      <c r="P21" s="74"/>
      <c r="Q21" s="76">
        <f>(F21+K21+G21+H21+I21+L21+N21)*0.3</f>
        <v>9259.14</v>
      </c>
      <c r="R21" s="76">
        <f>Q21</f>
        <v>9259.14</v>
      </c>
      <c r="S21" s="78">
        <f>+F21+K21+L21+Q21+R21</f>
        <v>49382.080000000002</v>
      </c>
      <c r="T21" s="78">
        <f>S21*12</f>
        <v>592584.95999999996</v>
      </c>
      <c r="U21" s="2"/>
      <c r="V21" s="2"/>
    </row>
    <row r="22" spans="1:22" s="4" customFormat="1" ht="14.25" customHeight="1" x14ac:dyDescent="0.25">
      <c r="A22" s="93"/>
      <c r="B22" s="95"/>
      <c r="C22" s="97"/>
      <c r="D22" s="99"/>
      <c r="E22" s="101"/>
      <c r="F22" s="87"/>
      <c r="G22" s="89"/>
      <c r="H22" s="89"/>
      <c r="I22" s="89"/>
      <c r="J22" s="91"/>
      <c r="K22" s="81"/>
      <c r="L22" s="85"/>
      <c r="M22" s="85"/>
      <c r="N22" s="83"/>
      <c r="O22" s="73"/>
      <c r="P22" s="75"/>
      <c r="Q22" s="77"/>
      <c r="R22" s="77"/>
      <c r="S22" s="79"/>
      <c r="T22" s="79"/>
      <c r="U22" s="55"/>
      <c r="V22" s="2"/>
    </row>
    <row r="23" spans="1:22" s="4" customFormat="1" ht="14.25" customHeight="1" x14ac:dyDescent="0.25">
      <c r="A23" s="92">
        <v>2</v>
      </c>
      <c r="B23" s="94" t="s">
        <v>26</v>
      </c>
      <c r="C23" s="96">
        <v>1</v>
      </c>
      <c r="D23" s="98" t="s">
        <v>40</v>
      </c>
      <c r="E23" s="100">
        <f>E21*0.7</f>
        <v>19641</v>
      </c>
      <c r="F23" s="86">
        <f>E23*C23</f>
        <v>19641</v>
      </c>
      <c r="G23" s="88"/>
      <c r="H23" s="88"/>
      <c r="I23" s="88"/>
      <c r="J23" s="90">
        <v>10</v>
      </c>
      <c r="K23" s="80">
        <f t="shared" ref="K23:K40" si="0">E23*0.1*C23</f>
        <v>1964.1</v>
      </c>
      <c r="L23" s="84"/>
      <c r="M23" s="84"/>
      <c r="N23" s="82"/>
      <c r="O23" s="72"/>
      <c r="P23" s="74"/>
      <c r="Q23" s="76">
        <f t="shared" ref="Q23" si="1">(F23+K23+G23+H23+I23+L23+N23)*0.3</f>
        <v>6481.53</v>
      </c>
      <c r="R23" s="76">
        <f t="shared" ref="R23" si="2">Q23</f>
        <v>6481.53</v>
      </c>
      <c r="S23" s="78">
        <f t="shared" ref="S23" si="3">+F23+K23+L23+Q23+R23</f>
        <v>34568.160000000003</v>
      </c>
      <c r="T23" s="78">
        <f t="shared" ref="T23" si="4">S23*12</f>
        <v>414817.92</v>
      </c>
      <c r="U23" s="55"/>
      <c r="V23" s="2"/>
    </row>
    <row r="24" spans="1:22" s="4" customFormat="1" ht="14.25" customHeight="1" x14ac:dyDescent="0.25">
      <c r="A24" s="93"/>
      <c r="B24" s="95"/>
      <c r="C24" s="97"/>
      <c r="D24" s="99"/>
      <c r="E24" s="101"/>
      <c r="F24" s="87"/>
      <c r="G24" s="89"/>
      <c r="H24" s="89"/>
      <c r="I24" s="89"/>
      <c r="J24" s="91"/>
      <c r="K24" s="81"/>
      <c r="L24" s="85"/>
      <c r="M24" s="85"/>
      <c r="N24" s="83"/>
      <c r="O24" s="73"/>
      <c r="P24" s="75"/>
      <c r="Q24" s="77"/>
      <c r="R24" s="77"/>
      <c r="S24" s="79"/>
      <c r="T24" s="79"/>
      <c r="U24" s="55"/>
      <c r="V24" s="2"/>
    </row>
    <row r="25" spans="1:22" s="4" customFormat="1" ht="14.25" customHeight="1" x14ac:dyDescent="0.25">
      <c r="A25" s="92">
        <v>3</v>
      </c>
      <c r="B25" s="94" t="s">
        <v>27</v>
      </c>
      <c r="C25" s="96">
        <v>1</v>
      </c>
      <c r="D25" s="98" t="s">
        <v>40</v>
      </c>
      <c r="E25" s="100">
        <f>E21*0.7</f>
        <v>19641</v>
      </c>
      <c r="F25" s="86">
        <f>E25*C25</f>
        <v>19641</v>
      </c>
      <c r="G25" s="88"/>
      <c r="H25" s="88"/>
      <c r="I25" s="88"/>
      <c r="J25" s="90">
        <v>10</v>
      </c>
      <c r="K25" s="80">
        <f t="shared" ref="K25:K40" si="5">E25*0.1*C25</f>
        <v>1964.1</v>
      </c>
      <c r="L25" s="84"/>
      <c r="M25" s="84"/>
      <c r="N25" s="82"/>
      <c r="O25" s="72"/>
      <c r="P25" s="74"/>
      <c r="Q25" s="76">
        <f t="shared" ref="Q25" si="6">(F25+K25+G25+H25+I25+L25+N25)*0.3</f>
        <v>6481.53</v>
      </c>
      <c r="R25" s="76">
        <f t="shared" ref="R25" si="7">Q25</f>
        <v>6481.53</v>
      </c>
      <c r="S25" s="78">
        <f t="shared" ref="S25" si="8">+F25+K25+L25+Q25+R25</f>
        <v>34568.160000000003</v>
      </c>
      <c r="T25" s="78">
        <f t="shared" ref="T25" si="9">S25*12</f>
        <v>414817.92</v>
      </c>
      <c r="U25" s="55"/>
      <c r="V25" s="2"/>
    </row>
    <row r="26" spans="1:22" s="4" customFormat="1" ht="14.25" customHeight="1" x14ac:dyDescent="0.25">
      <c r="A26" s="93"/>
      <c r="B26" s="95"/>
      <c r="C26" s="97"/>
      <c r="D26" s="99"/>
      <c r="E26" s="101"/>
      <c r="F26" s="87"/>
      <c r="G26" s="89"/>
      <c r="H26" s="89"/>
      <c r="I26" s="89"/>
      <c r="J26" s="91"/>
      <c r="K26" s="81"/>
      <c r="L26" s="85"/>
      <c r="M26" s="85"/>
      <c r="N26" s="83"/>
      <c r="O26" s="73"/>
      <c r="P26" s="75"/>
      <c r="Q26" s="77"/>
      <c r="R26" s="77"/>
      <c r="S26" s="79"/>
      <c r="T26" s="79"/>
      <c r="U26" s="55"/>
      <c r="V26" s="2"/>
    </row>
    <row r="27" spans="1:22" s="4" customFormat="1" ht="14.25" customHeight="1" x14ac:dyDescent="0.25">
      <c r="A27" s="92">
        <v>4</v>
      </c>
      <c r="B27" s="94" t="s">
        <v>42</v>
      </c>
      <c r="C27" s="96">
        <v>5</v>
      </c>
      <c r="D27" s="98" t="s">
        <v>43</v>
      </c>
      <c r="E27" s="100">
        <v>17883</v>
      </c>
      <c r="F27" s="86">
        <f>E27*C27</f>
        <v>89415</v>
      </c>
      <c r="G27" s="148">
        <f>1500*4</f>
        <v>6000</v>
      </c>
      <c r="H27" s="88"/>
      <c r="I27" s="88"/>
      <c r="J27" s="90">
        <v>10</v>
      </c>
      <c r="K27" s="138">
        <f>F27*J27/100</f>
        <v>8941.5</v>
      </c>
      <c r="L27" s="142"/>
      <c r="M27" s="102"/>
      <c r="N27" s="102">
        <f>950*3</f>
        <v>2850</v>
      </c>
      <c r="O27" s="82"/>
      <c r="P27" s="74"/>
      <c r="Q27" s="76">
        <f>(F27+G27+K27+N27)*0.3</f>
        <v>32161.95</v>
      </c>
      <c r="R27" s="76">
        <f>Q27</f>
        <v>32161.95</v>
      </c>
      <c r="S27" s="78">
        <f>F27+G27+K27+Q27+R27+N27</f>
        <v>171530.4</v>
      </c>
      <c r="T27" s="78">
        <f>S27*12</f>
        <v>2058364.8</v>
      </c>
      <c r="U27" s="55"/>
      <c r="V27" s="2"/>
    </row>
    <row r="28" spans="1:22" s="4" customFormat="1" ht="14.25" customHeight="1" x14ac:dyDescent="0.25">
      <c r="A28" s="93"/>
      <c r="B28" s="95"/>
      <c r="C28" s="97"/>
      <c r="D28" s="99"/>
      <c r="E28" s="101"/>
      <c r="F28" s="87"/>
      <c r="G28" s="149"/>
      <c r="H28" s="89"/>
      <c r="I28" s="89"/>
      <c r="J28" s="91"/>
      <c r="K28" s="139"/>
      <c r="L28" s="142"/>
      <c r="M28" s="103"/>
      <c r="N28" s="103"/>
      <c r="O28" s="83"/>
      <c r="P28" s="75"/>
      <c r="Q28" s="77"/>
      <c r="R28" s="77"/>
      <c r="S28" s="79"/>
      <c r="T28" s="79"/>
      <c r="U28" s="55"/>
      <c r="V28" s="2"/>
    </row>
    <row r="29" spans="1:22" s="4" customFormat="1" ht="14.25" customHeight="1" x14ac:dyDescent="0.25">
      <c r="A29" s="92">
        <v>5</v>
      </c>
      <c r="B29" s="94" t="s">
        <v>28</v>
      </c>
      <c r="C29" s="96">
        <v>2.69</v>
      </c>
      <c r="D29" s="98" t="s">
        <v>35</v>
      </c>
      <c r="E29" s="100">
        <v>18705</v>
      </c>
      <c r="F29" s="86">
        <f>E29*C29</f>
        <v>50316.45</v>
      </c>
      <c r="G29" s="102">
        <v>4053.83</v>
      </c>
      <c r="H29" s="88"/>
      <c r="I29" s="88"/>
      <c r="J29" s="90">
        <v>10</v>
      </c>
      <c r="K29" s="80">
        <f>E29*0.1*C29</f>
        <v>5031.6499999999996</v>
      </c>
      <c r="L29" s="102">
        <f>950*2</f>
        <v>1900</v>
      </c>
      <c r="M29" s="84"/>
      <c r="N29" s="82"/>
      <c r="O29" s="72"/>
      <c r="P29" s="74"/>
      <c r="Q29" s="76">
        <f t="shared" ref="Q29" si="10">(F29+K29+G29+H29+I29+L29+N29)*0.3</f>
        <v>18390.580000000002</v>
      </c>
      <c r="R29" s="76">
        <f t="shared" ref="R29:R39" si="11">Q29</f>
        <v>18390.580000000002</v>
      </c>
      <c r="S29" s="78">
        <f t="shared" ref="S29" si="12">+F29+K29+L29+Q29+R29</f>
        <v>94029.26</v>
      </c>
      <c r="T29" s="78">
        <f t="shared" ref="T29:T39" si="13">S29*12</f>
        <v>1128351.1200000001</v>
      </c>
      <c r="U29" s="55"/>
      <c r="V29" s="2"/>
    </row>
    <row r="30" spans="1:22" s="4" customFormat="1" ht="14.25" customHeight="1" x14ac:dyDescent="0.25">
      <c r="A30" s="93"/>
      <c r="B30" s="95"/>
      <c r="C30" s="97"/>
      <c r="D30" s="99"/>
      <c r="E30" s="101"/>
      <c r="F30" s="87"/>
      <c r="G30" s="103"/>
      <c r="H30" s="89"/>
      <c r="I30" s="89"/>
      <c r="J30" s="91"/>
      <c r="K30" s="81"/>
      <c r="L30" s="103"/>
      <c r="M30" s="85"/>
      <c r="N30" s="83"/>
      <c r="O30" s="73"/>
      <c r="P30" s="75"/>
      <c r="Q30" s="77"/>
      <c r="R30" s="77"/>
      <c r="S30" s="79"/>
      <c r="T30" s="79"/>
      <c r="U30" s="55"/>
      <c r="V30" s="55"/>
    </row>
    <row r="31" spans="1:22" s="4" customFormat="1" ht="14.25" customHeight="1" x14ac:dyDescent="0.25">
      <c r="A31" s="92">
        <v>6</v>
      </c>
      <c r="B31" s="94" t="s">
        <v>29</v>
      </c>
      <c r="C31" s="96">
        <v>1</v>
      </c>
      <c r="D31" s="98" t="s">
        <v>35</v>
      </c>
      <c r="E31" s="100">
        <v>18705</v>
      </c>
      <c r="F31" s="86">
        <f>E31*C31</f>
        <v>18705</v>
      </c>
      <c r="G31" s="88"/>
      <c r="H31" s="88"/>
      <c r="I31" s="88"/>
      <c r="J31" s="90">
        <v>10</v>
      </c>
      <c r="K31" s="80">
        <f>E31*0.1*C31</f>
        <v>1870.5</v>
      </c>
      <c r="L31" s="84"/>
      <c r="M31" s="84"/>
      <c r="N31" s="82"/>
      <c r="O31" s="72"/>
      <c r="P31" s="74"/>
      <c r="Q31" s="76">
        <f t="shared" ref="Q31" si="14">(F31+K31+G31+H31+I31+L31+N31)*0.3</f>
        <v>6172.65</v>
      </c>
      <c r="R31" s="76">
        <f t="shared" si="11"/>
        <v>6172.65</v>
      </c>
      <c r="S31" s="78">
        <f t="shared" ref="S31" si="15">+F31+K31+L31+Q31+R31</f>
        <v>32920.800000000003</v>
      </c>
      <c r="T31" s="78">
        <f t="shared" si="13"/>
        <v>395049.6</v>
      </c>
      <c r="U31" s="55"/>
      <c r="V31" s="2"/>
    </row>
    <row r="32" spans="1:22" s="4" customFormat="1" ht="14.25" customHeight="1" x14ac:dyDescent="0.25">
      <c r="A32" s="93"/>
      <c r="B32" s="95"/>
      <c r="C32" s="97"/>
      <c r="D32" s="99"/>
      <c r="E32" s="101"/>
      <c r="F32" s="87"/>
      <c r="G32" s="89"/>
      <c r="H32" s="89"/>
      <c r="I32" s="89"/>
      <c r="J32" s="91"/>
      <c r="K32" s="81"/>
      <c r="L32" s="85"/>
      <c r="M32" s="85"/>
      <c r="N32" s="83"/>
      <c r="O32" s="73"/>
      <c r="P32" s="75"/>
      <c r="Q32" s="77"/>
      <c r="R32" s="77"/>
      <c r="S32" s="79"/>
      <c r="T32" s="79"/>
      <c r="U32" s="55"/>
      <c r="V32" s="2"/>
    </row>
    <row r="33" spans="1:22" s="4" customFormat="1" ht="14.25" customHeight="1" x14ac:dyDescent="0.25">
      <c r="A33" s="92">
        <v>7</v>
      </c>
      <c r="B33" s="94" t="s">
        <v>30</v>
      </c>
      <c r="C33" s="96">
        <v>1</v>
      </c>
      <c r="D33" s="98" t="s">
        <v>34</v>
      </c>
      <c r="E33" s="100">
        <v>14143</v>
      </c>
      <c r="F33" s="86">
        <f>E33*C33</f>
        <v>14143</v>
      </c>
      <c r="G33" s="88"/>
      <c r="H33" s="88"/>
      <c r="I33" s="88"/>
      <c r="J33" s="90">
        <v>10</v>
      </c>
      <c r="K33" s="80">
        <f t="shared" ref="K33:K40" si="16">E33*0.1*C33</f>
        <v>1414.3</v>
      </c>
      <c r="L33" s="84"/>
      <c r="M33" s="84"/>
      <c r="N33" s="82"/>
      <c r="O33" s="72"/>
      <c r="P33" s="74"/>
      <c r="Q33" s="76">
        <f t="shared" ref="Q33" si="17">(F33+K33+G33+H33+I33+L33+N33)*0.3</f>
        <v>4667.1899999999996</v>
      </c>
      <c r="R33" s="76">
        <f t="shared" si="11"/>
        <v>4667.1899999999996</v>
      </c>
      <c r="S33" s="78">
        <f t="shared" ref="S33" si="18">+F33+K33+L33+Q33+R33</f>
        <v>24891.68</v>
      </c>
      <c r="T33" s="78">
        <f t="shared" si="13"/>
        <v>298700.15999999997</v>
      </c>
      <c r="U33" s="55"/>
      <c r="V33" s="2"/>
    </row>
    <row r="34" spans="1:22" s="4" customFormat="1" ht="14.25" customHeight="1" x14ac:dyDescent="0.25">
      <c r="A34" s="93"/>
      <c r="B34" s="95"/>
      <c r="C34" s="97"/>
      <c r="D34" s="99"/>
      <c r="E34" s="101"/>
      <c r="F34" s="87"/>
      <c r="G34" s="89"/>
      <c r="H34" s="89"/>
      <c r="I34" s="89"/>
      <c r="J34" s="91"/>
      <c r="K34" s="81"/>
      <c r="L34" s="85"/>
      <c r="M34" s="85"/>
      <c r="N34" s="83"/>
      <c r="O34" s="73"/>
      <c r="P34" s="75"/>
      <c r="Q34" s="77"/>
      <c r="R34" s="77"/>
      <c r="S34" s="79"/>
      <c r="T34" s="79"/>
      <c r="U34" s="55"/>
      <c r="V34" s="2"/>
    </row>
    <row r="35" spans="1:22" s="4" customFormat="1" ht="14.25" customHeight="1" x14ac:dyDescent="0.25">
      <c r="A35" s="92">
        <v>8</v>
      </c>
      <c r="B35" s="94" t="s">
        <v>31</v>
      </c>
      <c r="C35" s="96">
        <v>1</v>
      </c>
      <c r="D35" s="98" t="s">
        <v>36</v>
      </c>
      <c r="E35" s="100">
        <v>13253</v>
      </c>
      <c r="F35" s="86">
        <f>E35*C35</f>
        <v>13253</v>
      </c>
      <c r="G35" s="88"/>
      <c r="H35" s="88"/>
      <c r="I35" s="88"/>
      <c r="J35" s="90">
        <v>10</v>
      </c>
      <c r="K35" s="80">
        <f t="shared" ref="K35:K40" si="19">E35*0.1*C35</f>
        <v>1325.3</v>
      </c>
      <c r="L35" s="84"/>
      <c r="M35" s="84"/>
      <c r="N35" s="82"/>
      <c r="O35" s="72"/>
      <c r="P35" s="74"/>
      <c r="Q35" s="76">
        <f t="shared" ref="Q35" si="20">(F35+K35+G35+H35+I35+L35+N35)*0.3</f>
        <v>4373.49</v>
      </c>
      <c r="R35" s="76">
        <f t="shared" si="11"/>
        <v>4373.49</v>
      </c>
      <c r="S35" s="78">
        <f t="shared" ref="S35" si="21">+F35+K35+L35+Q35+R35</f>
        <v>23325.279999999999</v>
      </c>
      <c r="T35" s="78">
        <f t="shared" si="13"/>
        <v>279903.35999999999</v>
      </c>
      <c r="U35" s="55"/>
      <c r="V35" s="2"/>
    </row>
    <row r="36" spans="1:22" s="4" customFormat="1" ht="14.25" customHeight="1" x14ac:dyDescent="0.25">
      <c r="A36" s="93"/>
      <c r="B36" s="95"/>
      <c r="C36" s="97"/>
      <c r="D36" s="99"/>
      <c r="E36" s="101"/>
      <c r="F36" s="87"/>
      <c r="G36" s="89"/>
      <c r="H36" s="89"/>
      <c r="I36" s="89"/>
      <c r="J36" s="91"/>
      <c r="K36" s="81"/>
      <c r="L36" s="85"/>
      <c r="M36" s="85"/>
      <c r="N36" s="83"/>
      <c r="O36" s="73"/>
      <c r="P36" s="75"/>
      <c r="Q36" s="77"/>
      <c r="R36" s="77"/>
      <c r="S36" s="79"/>
      <c r="T36" s="79"/>
      <c r="U36" s="55"/>
      <c r="V36" s="2"/>
    </row>
    <row r="37" spans="1:22" s="4" customFormat="1" ht="14.25" customHeight="1" x14ac:dyDescent="0.25">
      <c r="A37" s="92">
        <v>9</v>
      </c>
      <c r="B37" s="94" t="s">
        <v>32</v>
      </c>
      <c r="C37" s="96">
        <v>1</v>
      </c>
      <c r="D37" s="98" t="s">
        <v>37</v>
      </c>
      <c r="E37" s="100">
        <v>12681</v>
      </c>
      <c r="F37" s="86">
        <f>E37*C37</f>
        <v>12681</v>
      </c>
      <c r="G37" s="88"/>
      <c r="H37" s="88"/>
      <c r="I37" s="88"/>
      <c r="J37" s="90">
        <v>10</v>
      </c>
      <c r="K37" s="80">
        <f t="shared" ref="K37:K40" si="22">E37*0.1*C37</f>
        <v>1268.0999999999999</v>
      </c>
      <c r="L37" s="84"/>
      <c r="M37" s="84"/>
      <c r="N37" s="82"/>
      <c r="O37" s="72"/>
      <c r="P37" s="74"/>
      <c r="Q37" s="76">
        <f t="shared" ref="Q37" si="23">(F37+K37+G37+H37+I37+L37+N37)*0.3</f>
        <v>4184.7299999999996</v>
      </c>
      <c r="R37" s="76">
        <f t="shared" si="11"/>
        <v>4184.7299999999996</v>
      </c>
      <c r="S37" s="78">
        <f t="shared" ref="S37" si="24">+F37+K37+L37+Q37+R37</f>
        <v>22318.560000000001</v>
      </c>
      <c r="T37" s="78">
        <f t="shared" si="13"/>
        <v>267822.71999999997</v>
      </c>
      <c r="U37" s="55"/>
      <c r="V37" s="2"/>
    </row>
    <row r="38" spans="1:22" s="4" customFormat="1" ht="14.25" customHeight="1" x14ac:dyDescent="0.25">
      <c r="A38" s="93"/>
      <c r="B38" s="95"/>
      <c r="C38" s="97"/>
      <c r="D38" s="99"/>
      <c r="E38" s="101"/>
      <c r="F38" s="87"/>
      <c r="G38" s="89"/>
      <c r="H38" s="89"/>
      <c r="I38" s="89"/>
      <c r="J38" s="91"/>
      <c r="K38" s="81"/>
      <c r="L38" s="85"/>
      <c r="M38" s="85"/>
      <c r="N38" s="83"/>
      <c r="O38" s="73"/>
      <c r="P38" s="75"/>
      <c r="Q38" s="77"/>
      <c r="R38" s="77"/>
      <c r="S38" s="79"/>
      <c r="T38" s="79"/>
      <c r="U38" s="55"/>
      <c r="V38" s="2"/>
    </row>
    <row r="39" spans="1:22" s="4" customFormat="1" ht="14.25" customHeight="1" x14ac:dyDescent="0.25">
      <c r="A39" s="92">
        <v>10</v>
      </c>
      <c r="B39" s="94" t="s">
        <v>33</v>
      </c>
      <c r="C39" s="96">
        <v>1</v>
      </c>
      <c r="D39" s="98" t="s">
        <v>37</v>
      </c>
      <c r="E39" s="100">
        <v>12681</v>
      </c>
      <c r="F39" s="86">
        <f>E39*C39</f>
        <v>12681</v>
      </c>
      <c r="G39" s="88"/>
      <c r="H39" s="88"/>
      <c r="I39" s="88"/>
      <c r="J39" s="90">
        <v>10</v>
      </c>
      <c r="K39" s="80">
        <f t="shared" ref="K39:K40" si="25">E39*0.1*C39</f>
        <v>1268.0999999999999</v>
      </c>
      <c r="L39" s="84"/>
      <c r="M39" s="84"/>
      <c r="N39" s="82"/>
      <c r="O39" s="72"/>
      <c r="P39" s="74"/>
      <c r="Q39" s="76">
        <f t="shared" ref="Q39" si="26">(F39+K39+G39+H39+I39+L39+N39)*0.3</f>
        <v>4184.7299999999996</v>
      </c>
      <c r="R39" s="76">
        <f t="shared" si="11"/>
        <v>4184.7299999999996</v>
      </c>
      <c r="S39" s="78">
        <f t="shared" ref="S39" si="27">+F39+K39+L39+Q39+R39</f>
        <v>22318.560000000001</v>
      </c>
      <c r="T39" s="78">
        <f t="shared" si="13"/>
        <v>267822.71999999997</v>
      </c>
      <c r="U39" s="55"/>
      <c r="V39" s="2"/>
    </row>
    <row r="40" spans="1:22" s="4" customFormat="1" ht="14.25" customHeight="1" x14ac:dyDescent="0.25">
      <c r="A40" s="93"/>
      <c r="B40" s="95"/>
      <c r="C40" s="97"/>
      <c r="D40" s="99"/>
      <c r="E40" s="101"/>
      <c r="F40" s="87"/>
      <c r="G40" s="89"/>
      <c r="H40" s="89"/>
      <c r="I40" s="89"/>
      <c r="J40" s="91"/>
      <c r="K40" s="81"/>
      <c r="L40" s="85"/>
      <c r="M40" s="85"/>
      <c r="N40" s="83"/>
      <c r="O40" s="73"/>
      <c r="P40" s="75"/>
      <c r="Q40" s="77"/>
      <c r="R40" s="77"/>
      <c r="S40" s="79"/>
      <c r="T40" s="79"/>
      <c r="U40" s="55"/>
      <c r="V40" s="2"/>
    </row>
    <row r="41" spans="1:22" s="4" customFormat="1" ht="20.100000000000001" customHeight="1" x14ac:dyDescent="0.25">
      <c r="A41" s="130" t="s">
        <v>24</v>
      </c>
      <c r="B41" s="130"/>
      <c r="C41" s="44">
        <f>SUM(C20:C40)</f>
        <v>15.69</v>
      </c>
      <c r="D41" s="48"/>
      <c r="E41" s="14">
        <f>SUM(E21:E40)</f>
        <v>175391</v>
      </c>
      <c r="F41" s="14">
        <f>SUM(F21:F40)</f>
        <v>278534.45</v>
      </c>
      <c r="G41" s="14">
        <f>SUM(G21:G40)</f>
        <v>10053.83</v>
      </c>
      <c r="H41" s="14">
        <f>SUM(H21:H40)</f>
        <v>0</v>
      </c>
      <c r="I41" s="14">
        <f>SUM(I21:I40)</f>
        <v>0</v>
      </c>
      <c r="J41" s="63" t="s">
        <v>62</v>
      </c>
      <c r="K41" s="61">
        <f>SUM(K21:K40)</f>
        <v>27853.45</v>
      </c>
      <c r="L41" s="14">
        <f>SUM(L21:L40)</f>
        <v>1900</v>
      </c>
      <c r="M41" s="63" t="s">
        <v>62</v>
      </c>
      <c r="N41" s="14">
        <f>SUM(N21:N40)</f>
        <v>2850</v>
      </c>
      <c r="O41" s="61">
        <f>SUM(O21:O40)</f>
        <v>0</v>
      </c>
      <c r="P41" s="54">
        <v>0</v>
      </c>
      <c r="Q41" s="14">
        <f>SUM(Q21:Q40)</f>
        <v>96357.52</v>
      </c>
      <c r="R41" s="14">
        <f>SUM(R21:R40)</f>
        <v>96357.52</v>
      </c>
      <c r="S41" s="14">
        <f>SUM(S21:S40)</f>
        <v>509852.94</v>
      </c>
      <c r="T41" s="14">
        <f>SUM(T21:T40)</f>
        <v>6118235.2800000003</v>
      </c>
      <c r="U41" s="3"/>
      <c r="V41" s="17"/>
    </row>
    <row r="42" spans="1:22" s="4" customFormat="1" ht="18" customHeight="1" x14ac:dyDescent="0.25">
      <c r="A42" s="127" t="s">
        <v>19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9"/>
      <c r="S42" s="47">
        <f>S43-S41</f>
        <v>998.06</v>
      </c>
      <c r="T42" s="43">
        <f>T43-T41</f>
        <v>11976.72</v>
      </c>
      <c r="U42" s="2"/>
      <c r="V42" s="10"/>
    </row>
    <row r="43" spans="1:22" s="4" customFormat="1" ht="15.75" customHeight="1" x14ac:dyDescent="0.25">
      <c r="A43" s="125" t="s">
        <v>2</v>
      </c>
      <c r="B43" s="126"/>
      <c r="C43" s="44">
        <f>C41</f>
        <v>15.69</v>
      </c>
      <c r="D43" s="45"/>
      <c r="E43" s="14">
        <f>E41</f>
        <v>175391</v>
      </c>
      <c r="F43" s="40">
        <f>F41</f>
        <v>278534.45</v>
      </c>
      <c r="G43" s="46">
        <f>G41</f>
        <v>10053.83</v>
      </c>
      <c r="H43" s="14">
        <f>H41</f>
        <v>0</v>
      </c>
      <c r="I43" s="39">
        <f>I41</f>
        <v>0</v>
      </c>
      <c r="J43" s="63" t="s">
        <v>62</v>
      </c>
      <c r="K43" s="61">
        <f>K41</f>
        <v>27853.45</v>
      </c>
      <c r="L43" s="39">
        <f>L41</f>
        <v>1900</v>
      </c>
      <c r="M43" s="64" t="s">
        <v>62</v>
      </c>
      <c r="N43" s="39">
        <f>N41</f>
        <v>2850</v>
      </c>
      <c r="O43" s="39">
        <f>O41</f>
        <v>0</v>
      </c>
      <c r="P43" s="39">
        <f>P41</f>
        <v>0</v>
      </c>
      <c r="Q43" s="14">
        <f>Q41</f>
        <v>96357.52</v>
      </c>
      <c r="R43" s="46">
        <f>R41</f>
        <v>96357.52</v>
      </c>
      <c r="S43" s="39">
        <f>T43/12</f>
        <v>510851</v>
      </c>
      <c r="T43" s="42">
        <v>6130212</v>
      </c>
      <c r="U43" s="1"/>
      <c r="V43" s="10"/>
    </row>
    <row r="44" spans="1:22" ht="15.75" x14ac:dyDescent="0.25">
      <c r="A44" s="8"/>
      <c r="B44" s="10"/>
      <c r="C44" s="10"/>
      <c r="D44" s="10"/>
      <c r="E44" s="1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0"/>
      <c r="R44" s="10"/>
      <c r="S44" s="10"/>
      <c r="T44" s="10"/>
      <c r="U44" s="41"/>
      <c r="V44" s="13"/>
    </row>
    <row r="45" spans="1:22" ht="26.45" customHeight="1" x14ac:dyDescent="0.3">
      <c r="A45" s="37" t="s">
        <v>38</v>
      </c>
      <c r="C45" s="38"/>
      <c r="D45" s="38"/>
      <c r="E45" s="5"/>
      <c r="F45" s="11"/>
      <c r="G45" s="11"/>
      <c r="H45" s="32"/>
      <c r="I45" s="32"/>
      <c r="J45" s="32"/>
      <c r="K45" s="32"/>
      <c r="L45" s="11"/>
      <c r="M45" s="11"/>
      <c r="N45" s="11"/>
      <c r="O45" s="11"/>
      <c r="P45" s="11"/>
      <c r="Q45" s="10"/>
      <c r="R45" s="10"/>
      <c r="S45" s="10"/>
      <c r="T45" s="10"/>
      <c r="U45" s="41"/>
      <c r="V45" s="13"/>
    </row>
    <row r="46" spans="1:22" ht="15.75" x14ac:dyDescent="0.25">
      <c r="A46" s="9"/>
      <c r="B46" s="9"/>
      <c r="C46" s="9"/>
      <c r="D46" s="1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30"/>
      <c r="S46" s="31"/>
      <c r="T46" s="31"/>
      <c r="U46" s="41"/>
      <c r="V46" s="15"/>
    </row>
    <row r="47" spans="1:22" ht="15.75" x14ac:dyDescent="0.25">
      <c r="A47" s="9"/>
      <c r="B47" s="9"/>
      <c r="C47" s="9"/>
      <c r="D47" s="1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30"/>
      <c r="S47" s="31"/>
      <c r="T47" s="31"/>
      <c r="U47" s="12"/>
      <c r="V47" s="15"/>
    </row>
    <row r="48" spans="1:22" ht="15.75" x14ac:dyDescent="0.25">
      <c r="A48" s="9"/>
      <c r="B48" s="9"/>
      <c r="C48" s="9"/>
      <c r="D48" s="18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30"/>
      <c r="S48" s="31"/>
      <c r="T48" s="31"/>
      <c r="U48" s="12"/>
      <c r="V48" s="15"/>
    </row>
    <row r="49" spans="1:22" ht="15.75" x14ac:dyDescent="0.25">
      <c r="A49" s="30" t="s">
        <v>79</v>
      </c>
      <c r="B49" s="9"/>
      <c r="C49" s="9"/>
      <c r="D49" s="18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30"/>
      <c r="R49" s="56"/>
      <c r="S49" s="31"/>
      <c r="T49" s="31"/>
      <c r="U49" s="12"/>
      <c r="V49" s="15"/>
    </row>
    <row r="50" spans="1:22" ht="15.75" x14ac:dyDescent="0.25">
      <c r="A50" s="60" t="s">
        <v>80</v>
      </c>
      <c r="B50" s="9"/>
      <c r="C50" s="9"/>
      <c r="D50" s="18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30"/>
      <c r="R50" s="58"/>
      <c r="S50" s="9"/>
      <c r="T50" s="9"/>
      <c r="U50" s="12"/>
      <c r="V50" s="15"/>
    </row>
    <row r="51" spans="1:22" ht="15.75" x14ac:dyDescent="0.25">
      <c r="A51" s="30" t="s">
        <v>81</v>
      </c>
      <c r="B51" s="9"/>
      <c r="C51" s="9"/>
      <c r="D51" s="19"/>
      <c r="E51" s="20"/>
      <c r="F51" s="21"/>
      <c r="G51" s="21"/>
      <c r="Q51" s="9"/>
      <c r="R51" s="59"/>
      <c r="S51" s="31"/>
      <c r="T51" s="31"/>
      <c r="U51" s="12"/>
      <c r="V51" s="15"/>
    </row>
    <row r="52" spans="1:22" ht="15.75" x14ac:dyDescent="0.25">
      <c r="A52" s="30" t="s">
        <v>82</v>
      </c>
      <c r="B52" s="9"/>
      <c r="C52" s="9"/>
      <c r="D52" s="19"/>
      <c r="E52" s="20"/>
      <c r="F52" s="21"/>
      <c r="G52" s="21"/>
      <c r="Q52" s="9"/>
      <c r="R52" s="30"/>
      <c r="S52" s="31"/>
      <c r="T52" s="31"/>
      <c r="U52" s="12"/>
      <c r="V52" s="15"/>
    </row>
    <row r="53" spans="1:22" ht="15.75" x14ac:dyDescent="0.25">
      <c r="A53" s="9"/>
      <c r="B53" s="9"/>
      <c r="C53" s="9"/>
      <c r="D53" s="23"/>
      <c r="E53" s="24"/>
      <c r="F53" s="25"/>
      <c r="G53" s="25"/>
      <c r="Q53" s="30"/>
      <c r="R53" s="30"/>
      <c r="S53" s="31"/>
      <c r="T53" s="31"/>
      <c r="U53" s="12"/>
      <c r="V53" s="15"/>
    </row>
    <row r="54" spans="1:22" ht="15.75" x14ac:dyDescent="0.25">
      <c r="A54" s="9"/>
      <c r="B54" s="9"/>
      <c r="C54" s="9"/>
      <c r="D54" s="23"/>
      <c r="E54" s="24"/>
      <c r="F54" s="25"/>
      <c r="G54" s="25"/>
      <c r="Q54" s="30"/>
      <c r="R54" s="60"/>
      <c r="S54" s="31"/>
      <c r="T54" s="31"/>
      <c r="U54" s="12"/>
      <c r="V54" s="15"/>
    </row>
    <row r="55" spans="1:22" ht="15.75" x14ac:dyDescent="0.25">
      <c r="A55" s="9"/>
      <c r="B55" s="9"/>
      <c r="C55" s="9"/>
      <c r="D55" s="23"/>
      <c r="E55" s="24"/>
      <c r="F55" s="25"/>
      <c r="G55" s="25"/>
      <c r="Q55" s="30"/>
      <c r="R55" s="9"/>
      <c r="S55" s="31"/>
      <c r="T55" s="31"/>
      <c r="U55" s="12"/>
      <c r="V55" s="15"/>
    </row>
    <row r="56" spans="1:22" ht="15.75" x14ac:dyDescent="0.25">
      <c r="A56" s="9"/>
      <c r="B56" s="9"/>
      <c r="C56" s="9"/>
      <c r="D56" s="23"/>
      <c r="E56" s="24"/>
      <c r="F56" s="25"/>
      <c r="G56" s="25"/>
      <c r="Q56" s="30"/>
      <c r="R56" s="9"/>
      <c r="S56" s="31"/>
      <c r="T56" s="31"/>
      <c r="U56" s="12"/>
      <c r="V56" s="15"/>
    </row>
    <row r="57" spans="1:22" ht="15.75" x14ac:dyDescent="0.25">
      <c r="A57" s="9"/>
      <c r="B57" s="9"/>
      <c r="C57" s="9"/>
      <c r="D57" s="23"/>
      <c r="E57" s="24"/>
      <c r="F57" s="25"/>
      <c r="G57" s="25"/>
      <c r="Q57" s="30"/>
      <c r="R57" s="9"/>
      <c r="S57" s="31"/>
      <c r="T57" s="31"/>
      <c r="U57" s="12"/>
      <c r="V57" s="15"/>
    </row>
    <row r="58" spans="1:22" ht="15.75" x14ac:dyDescent="0.25">
      <c r="A58" s="9"/>
      <c r="B58" s="9"/>
      <c r="C58" s="9"/>
      <c r="D58" s="23"/>
      <c r="E58" s="24"/>
      <c r="F58" s="25"/>
      <c r="G58" s="25"/>
      <c r="Q58" s="9"/>
      <c r="R58" s="9"/>
      <c r="S58" s="31"/>
      <c r="T58" s="31"/>
      <c r="U58" s="12"/>
      <c r="V58" s="15"/>
    </row>
    <row r="59" spans="1:22" ht="15.75" x14ac:dyDescent="0.25">
      <c r="A59" s="9"/>
      <c r="B59" s="9"/>
      <c r="C59" s="9"/>
      <c r="D59" s="23"/>
      <c r="E59" s="24"/>
      <c r="F59" s="25"/>
      <c r="G59" s="25"/>
      <c r="Q59" s="9"/>
      <c r="R59" s="9"/>
      <c r="S59" s="31"/>
      <c r="T59" s="31"/>
      <c r="U59" s="12"/>
      <c r="V59" s="15"/>
    </row>
    <row r="60" spans="1:22" ht="15.75" x14ac:dyDescent="0.25">
      <c r="A60" s="9"/>
      <c r="B60" s="9"/>
      <c r="C60" s="9"/>
      <c r="D60" s="23"/>
      <c r="E60" s="24"/>
      <c r="F60" s="25"/>
      <c r="G60" s="25"/>
      <c r="Q60" s="9"/>
      <c r="R60" s="9"/>
      <c r="S60" s="9"/>
      <c r="T60" s="31"/>
      <c r="U60" s="12"/>
      <c r="V60" s="15"/>
    </row>
    <row r="61" spans="1:22" ht="15.75" x14ac:dyDescent="0.25">
      <c r="A61" s="9"/>
      <c r="B61" s="9"/>
      <c r="C61" s="9"/>
      <c r="D61" s="23"/>
      <c r="E61" s="24"/>
      <c r="F61" s="25"/>
      <c r="G61" s="25"/>
      <c r="Q61" s="9"/>
      <c r="R61" s="9"/>
      <c r="S61" s="9"/>
      <c r="T61" s="9"/>
      <c r="U61" s="12"/>
      <c r="V61" s="15"/>
    </row>
    <row r="62" spans="1:22" ht="15.75" x14ac:dyDescent="0.25">
      <c r="A62" s="9"/>
      <c r="B62" s="9"/>
      <c r="C62" s="9"/>
      <c r="D62" s="23"/>
      <c r="E62" s="24"/>
      <c r="F62" s="25"/>
      <c r="G62" s="25"/>
      <c r="Q62" s="9"/>
      <c r="R62" s="9"/>
      <c r="S62" s="9"/>
      <c r="T62" s="9"/>
      <c r="U62" s="12"/>
      <c r="V62" s="15"/>
    </row>
    <row r="63" spans="1:22" ht="15.75" x14ac:dyDescent="0.25">
      <c r="A63" s="9"/>
      <c r="B63" s="9"/>
      <c r="C63" s="9"/>
      <c r="D63" s="19"/>
      <c r="E63" s="20"/>
      <c r="F63" s="21"/>
      <c r="G63" s="21"/>
      <c r="Q63" s="9"/>
      <c r="R63" s="9"/>
      <c r="S63" s="9"/>
      <c r="T63" s="9"/>
      <c r="U63" s="12"/>
      <c r="V63" s="15"/>
    </row>
    <row r="64" spans="1:22" ht="15.75" x14ac:dyDescent="0.25">
      <c r="A64" s="9"/>
      <c r="B64" s="9"/>
      <c r="C64" s="9"/>
      <c r="D64" s="23"/>
      <c r="E64" s="24"/>
      <c r="F64" s="25"/>
      <c r="G64" s="25"/>
      <c r="Q64" s="9"/>
      <c r="R64" s="9"/>
      <c r="S64" s="9"/>
      <c r="T64" s="9"/>
      <c r="U64" s="12"/>
      <c r="V64" s="15"/>
    </row>
    <row r="65" spans="1:22" ht="15.75" x14ac:dyDescent="0.25">
      <c r="A65" s="9"/>
      <c r="B65" s="9"/>
      <c r="C65" s="9"/>
      <c r="D65" s="23"/>
      <c r="E65" s="24"/>
      <c r="F65" s="25"/>
      <c r="G65" s="25"/>
      <c r="Q65" s="9"/>
      <c r="R65" s="9"/>
      <c r="S65" s="9"/>
      <c r="T65" s="9"/>
      <c r="U65" s="12"/>
      <c r="V65" s="15"/>
    </row>
    <row r="66" spans="1:22" ht="15.75" x14ac:dyDescent="0.25">
      <c r="A66" s="9"/>
      <c r="B66" s="9"/>
      <c r="C66" s="9"/>
      <c r="D66" s="23"/>
      <c r="E66" s="24"/>
      <c r="F66" s="25"/>
      <c r="G66" s="25"/>
      <c r="Q66" s="9"/>
      <c r="R66" s="9"/>
      <c r="S66" s="9"/>
      <c r="T66" s="9"/>
      <c r="U66" s="12"/>
      <c r="V66" s="15"/>
    </row>
    <row r="67" spans="1:22" ht="15.75" x14ac:dyDescent="0.25">
      <c r="A67" s="9"/>
      <c r="B67" s="9"/>
      <c r="C67" s="9"/>
      <c r="D67" s="23"/>
      <c r="E67" s="24"/>
      <c r="F67" s="25"/>
      <c r="G67" s="25"/>
      <c r="Q67" s="9"/>
      <c r="R67" s="9"/>
      <c r="S67" s="9"/>
      <c r="T67" s="9"/>
      <c r="U67" s="12"/>
      <c r="V67" s="15"/>
    </row>
    <row r="68" spans="1:22" ht="15.75" x14ac:dyDescent="0.25">
      <c r="A68" s="9"/>
      <c r="B68" s="9"/>
      <c r="C68" s="9"/>
      <c r="D68" s="23"/>
      <c r="E68" s="24"/>
      <c r="F68" s="25"/>
      <c r="G68" s="25"/>
      <c r="Q68" s="9"/>
      <c r="R68" s="9"/>
      <c r="S68" s="9"/>
      <c r="T68" s="9"/>
      <c r="U68" s="12"/>
      <c r="V68" s="15"/>
    </row>
    <row r="69" spans="1:22" ht="15.75" x14ac:dyDescent="0.25">
      <c r="A69" s="9"/>
      <c r="B69" s="9"/>
      <c r="C69" s="9"/>
      <c r="D69" s="23"/>
      <c r="E69" s="24"/>
      <c r="F69" s="25"/>
      <c r="G69" s="25"/>
      <c r="Q69" s="9"/>
      <c r="R69" s="9"/>
      <c r="S69" s="9"/>
      <c r="T69" s="9"/>
      <c r="U69" s="12"/>
      <c r="V69" s="15"/>
    </row>
    <row r="70" spans="1:22" ht="15.75" x14ac:dyDescent="0.25">
      <c r="A70" s="9"/>
      <c r="B70" s="9"/>
      <c r="C70" s="9"/>
      <c r="D70" s="19"/>
      <c r="E70" s="20"/>
      <c r="F70" s="21"/>
      <c r="G70" s="21"/>
      <c r="H70" s="26"/>
      <c r="I70" s="26"/>
      <c r="J70" s="26"/>
      <c r="K70" s="26"/>
      <c r="L70" s="27"/>
      <c r="M70" s="27"/>
      <c r="N70" s="27"/>
      <c r="O70" s="27"/>
      <c r="P70" s="27"/>
      <c r="Q70" s="9"/>
      <c r="R70" s="9"/>
      <c r="S70" s="9"/>
      <c r="T70" s="9"/>
      <c r="U70" s="12"/>
      <c r="V70" s="15"/>
    </row>
    <row r="71" spans="1:22" ht="15.75" x14ac:dyDescent="0.25">
      <c r="A71" s="9"/>
      <c r="B71" s="9"/>
      <c r="C71" s="9"/>
      <c r="D71" s="18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12"/>
      <c r="V71" s="15"/>
    </row>
    <row r="72" spans="1:22" ht="15.75" x14ac:dyDescent="0.25">
      <c r="A72" s="9"/>
      <c r="B72" s="9"/>
      <c r="C72" s="9"/>
      <c r="D72" s="18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12"/>
      <c r="V72" s="15"/>
    </row>
    <row r="73" spans="1:22" ht="15.75" x14ac:dyDescent="0.25">
      <c r="A73" s="9"/>
      <c r="B73" s="9"/>
      <c r="C73" s="9"/>
      <c r="D73" s="18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12"/>
      <c r="V73" s="15"/>
    </row>
    <row r="74" spans="1:22" ht="15.75" x14ac:dyDescent="0.25">
      <c r="A74" s="9"/>
      <c r="B74" s="9"/>
      <c r="C74" s="9"/>
      <c r="D74" s="18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12"/>
      <c r="V74" s="15"/>
    </row>
    <row r="75" spans="1:22" ht="15.75" x14ac:dyDescent="0.25">
      <c r="A75" s="9"/>
      <c r="B75" s="9"/>
      <c r="C75" s="9"/>
      <c r="D75" s="18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12"/>
      <c r="V75" s="15"/>
    </row>
  </sheetData>
  <mergeCells count="230"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G17:G20"/>
    <mergeCell ref="H17:H20"/>
    <mergeCell ref="I17:I20"/>
    <mergeCell ref="L16:P16"/>
    <mergeCell ref="M17:N19"/>
    <mergeCell ref="O17:O20"/>
    <mergeCell ref="P17:P20"/>
    <mergeCell ref="A43:B43"/>
    <mergeCell ref="P39:P40"/>
    <mergeCell ref="O39:O40"/>
    <mergeCell ref="A42:R42"/>
    <mergeCell ref="A41:B41"/>
    <mergeCell ref="M39:M40"/>
    <mergeCell ref="J39:J40"/>
    <mergeCell ref="K39:K40"/>
    <mergeCell ref="N39:N40"/>
    <mergeCell ref="L39:L40"/>
    <mergeCell ref="M21:M22"/>
    <mergeCell ref="M23:M24"/>
    <mergeCell ref="A39:A40"/>
    <mergeCell ref="B39:B40"/>
    <mergeCell ref="C39:C40"/>
    <mergeCell ref="D39:D40"/>
    <mergeCell ref="E39:E40"/>
    <mergeCell ref="T39:T40"/>
    <mergeCell ref="Q16:Q20"/>
    <mergeCell ref="R16:R20"/>
    <mergeCell ref="S16:S20"/>
    <mergeCell ref="T16:T20"/>
    <mergeCell ref="Q39:Q40"/>
    <mergeCell ref="R39:R40"/>
    <mergeCell ref="S39:S40"/>
    <mergeCell ref="T35:T36"/>
    <mergeCell ref="T31:T32"/>
    <mergeCell ref="T33:T34"/>
    <mergeCell ref="T21:T22"/>
    <mergeCell ref="T23:T24"/>
    <mergeCell ref="T25:T26"/>
    <mergeCell ref="T29:T30"/>
    <mergeCell ref="T37:T38"/>
    <mergeCell ref="R35:R36"/>
    <mergeCell ref="S35:S36"/>
    <mergeCell ref="S31:S32"/>
    <mergeCell ref="S33:S34"/>
    <mergeCell ref="S27:S28"/>
    <mergeCell ref="T27:T28"/>
    <mergeCell ref="F39:F40"/>
    <mergeCell ref="G39:G40"/>
    <mergeCell ref="H39:H40"/>
    <mergeCell ref="I39:I40"/>
    <mergeCell ref="A1:C1"/>
    <mergeCell ref="A2:C2"/>
    <mergeCell ref="A12:T12"/>
    <mergeCell ref="A13:T13"/>
    <mergeCell ref="A14:T14"/>
    <mergeCell ref="Q4:S4"/>
    <mergeCell ref="A4:C4"/>
    <mergeCell ref="A16:A20"/>
    <mergeCell ref="B16:B20"/>
    <mergeCell ref="C16:C20"/>
    <mergeCell ref="D16:D20"/>
    <mergeCell ref="E16:E20"/>
    <mergeCell ref="F16:F20"/>
    <mergeCell ref="G16:K16"/>
    <mergeCell ref="J17:K19"/>
    <mergeCell ref="L17:L19"/>
    <mergeCell ref="F35:F36"/>
    <mergeCell ref="G35:G36"/>
    <mergeCell ref="H35:H36"/>
    <mergeCell ref="I35:I36"/>
    <mergeCell ref="J35:J36"/>
    <mergeCell ref="A35:A36"/>
    <mergeCell ref="B35:B36"/>
    <mergeCell ref="C35:C36"/>
    <mergeCell ref="D35:D36"/>
    <mergeCell ref="E35:E36"/>
    <mergeCell ref="O35:O36"/>
    <mergeCell ref="P35:P36"/>
    <mergeCell ref="Q35:Q36"/>
    <mergeCell ref="K35:K36"/>
    <mergeCell ref="N35:N36"/>
    <mergeCell ref="L35:L36"/>
    <mergeCell ref="M35:M36"/>
    <mergeCell ref="K31:K32"/>
    <mergeCell ref="N31:N32"/>
    <mergeCell ref="L31:L32"/>
    <mergeCell ref="M31:M32"/>
    <mergeCell ref="F31:F32"/>
    <mergeCell ref="G31:G32"/>
    <mergeCell ref="H31:H32"/>
    <mergeCell ref="I31:I32"/>
    <mergeCell ref="J31:J32"/>
    <mergeCell ref="K33:K34"/>
    <mergeCell ref="N33:N34"/>
    <mergeCell ref="L33:L34"/>
    <mergeCell ref="M33:M34"/>
    <mergeCell ref="F33:F34"/>
    <mergeCell ref="G33:G34"/>
    <mergeCell ref="H33:H34"/>
    <mergeCell ref="I33:I34"/>
    <mergeCell ref="J33:J34"/>
    <mergeCell ref="A21:A22"/>
    <mergeCell ref="B21:B22"/>
    <mergeCell ref="C21:C22"/>
    <mergeCell ref="D21:D22"/>
    <mergeCell ref="E21:E22"/>
    <mergeCell ref="O33:O34"/>
    <mergeCell ref="P33:P34"/>
    <mergeCell ref="Q33:Q34"/>
    <mergeCell ref="R33:R34"/>
    <mergeCell ref="A33:A34"/>
    <mergeCell ref="B33:B34"/>
    <mergeCell ref="C33:C34"/>
    <mergeCell ref="D33:D34"/>
    <mergeCell ref="E33:E34"/>
    <mergeCell ref="O31:O32"/>
    <mergeCell ref="P31:P32"/>
    <mergeCell ref="Q31:Q32"/>
    <mergeCell ref="R31:R32"/>
    <mergeCell ref="A31:A32"/>
    <mergeCell ref="B31:B32"/>
    <mergeCell ref="C31:C32"/>
    <mergeCell ref="D31:D32"/>
    <mergeCell ref="E31:E32"/>
    <mergeCell ref="O21:O22"/>
    <mergeCell ref="P21:P22"/>
    <mergeCell ref="Q21:Q22"/>
    <mergeCell ref="R21:R22"/>
    <mergeCell ref="S21:S22"/>
    <mergeCell ref="K21:K22"/>
    <mergeCell ref="N21:N22"/>
    <mergeCell ref="L21:L22"/>
    <mergeCell ref="F23:F24"/>
    <mergeCell ref="G23:G24"/>
    <mergeCell ref="H23:H24"/>
    <mergeCell ref="I23:I24"/>
    <mergeCell ref="J23:J24"/>
    <mergeCell ref="S23:S24"/>
    <mergeCell ref="F21:F22"/>
    <mergeCell ref="G21:G22"/>
    <mergeCell ref="H21:H22"/>
    <mergeCell ref="I21:I22"/>
    <mergeCell ref="J21:J22"/>
    <mergeCell ref="A23:A24"/>
    <mergeCell ref="B23:B24"/>
    <mergeCell ref="C23:C24"/>
    <mergeCell ref="D23:D24"/>
    <mergeCell ref="E23:E24"/>
    <mergeCell ref="O23:O24"/>
    <mergeCell ref="P23:P24"/>
    <mergeCell ref="Q23:Q24"/>
    <mergeCell ref="R23:R24"/>
    <mergeCell ref="K23:K24"/>
    <mergeCell ref="N23:N24"/>
    <mergeCell ref="L23:L24"/>
    <mergeCell ref="F25:F26"/>
    <mergeCell ref="G25:G26"/>
    <mergeCell ref="H25:H26"/>
    <mergeCell ref="I25:I26"/>
    <mergeCell ref="J25:J26"/>
    <mergeCell ref="A25:A26"/>
    <mergeCell ref="B25:B26"/>
    <mergeCell ref="C25:C26"/>
    <mergeCell ref="D25:D26"/>
    <mergeCell ref="E25:E26"/>
    <mergeCell ref="O25:O26"/>
    <mergeCell ref="P25:P26"/>
    <mergeCell ref="Q25:Q26"/>
    <mergeCell ref="R25:R26"/>
    <mergeCell ref="S25:S26"/>
    <mergeCell ref="K25:K26"/>
    <mergeCell ref="N25:N26"/>
    <mergeCell ref="L25:L26"/>
    <mergeCell ref="M25:M26"/>
    <mergeCell ref="F29:F30"/>
    <mergeCell ref="G29:G30"/>
    <mergeCell ref="H29:H30"/>
    <mergeCell ref="I29:I30"/>
    <mergeCell ref="J29:J30"/>
    <mergeCell ref="A29:A30"/>
    <mergeCell ref="B29:B30"/>
    <mergeCell ref="C29:C30"/>
    <mergeCell ref="D29:D30"/>
    <mergeCell ref="E29:E30"/>
    <mergeCell ref="O29:O30"/>
    <mergeCell ref="P29:P30"/>
    <mergeCell ref="Q29:Q30"/>
    <mergeCell ref="R29:R30"/>
    <mergeCell ref="S29:S30"/>
    <mergeCell ref="K29:K30"/>
    <mergeCell ref="N29:N30"/>
    <mergeCell ref="L29:L30"/>
    <mergeCell ref="M29:M30"/>
    <mergeCell ref="F37:F38"/>
    <mergeCell ref="G37:G38"/>
    <mergeCell ref="H37:H38"/>
    <mergeCell ref="I37:I38"/>
    <mergeCell ref="J37:J38"/>
    <mergeCell ref="A37:A38"/>
    <mergeCell ref="B37:B38"/>
    <mergeCell ref="C37:C38"/>
    <mergeCell ref="D37:D38"/>
    <mergeCell ref="E37:E38"/>
    <mergeCell ref="O37:O38"/>
    <mergeCell ref="P37:P38"/>
    <mergeCell ref="Q37:Q38"/>
    <mergeCell ref="R37:R38"/>
    <mergeCell ref="S37:S38"/>
    <mergeCell ref="K37:K38"/>
    <mergeCell ref="N37:N38"/>
    <mergeCell ref="L37:L38"/>
    <mergeCell ref="M37:M38"/>
  </mergeCells>
  <printOptions horizontalCentered="1"/>
  <pageMargins left="0" right="0" top="0.74" bottom="0" header="0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AC65"/>
  <sheetViews>
    <sheetView view="pageBreakPreview" zoomScale="71" zoomScaleSheetLayoutView="71" workbookViewId="0">
      <selection activeCell="R31" sqref="R31"/>
    </sheetView>
  </sheetViews>
  <sheetFormatPr defaultRowHeight="12.75" x14ac:dyDescent="0.2"/>
  <cols>
    <col min="1" max="1" width="7.42578125" style="4" customWidth="1"/>
    <col min="2" max="2" width="18" style="4" customWidth="1"/>
    <col min="3" max="3" width="29.7109375" style="4" customWidth="1"/>
    <col min="4" max="4" width="22.7109375" style="4" customWidth="1"/>
    <col min="5" max="5" width="10.42578125" style="4" customWidth="1"/>
    <col min="6" max="6" width="10.85546875" style="4" customWidth="1"/>
    <col min="7" max="7" width="10" style="4" customWidth="1"/>
    <col min="8" max="8" width="14.140625" style="4" customWidth="1"/>
    <col min="9" max="9" width="11.28515625" style="4" customWidth="1"/>
    <col min="10" max="10" width="12.5703125" style="4" customWidth="1"/>
    <col min="11" max="11" width="10.5703125" style="4" customWidth="1"/>
    <col min="12" max="12" width="10.7109375" style="4" customWidth="1"/>
    <col min="13" max="13" width="9.140625" style="4" customWidth="1"/>
    <col min="14" max="14" width="8.7109375" style="4" customWidth="1"/>
    <col min="15" max="15" width="9.7109375" style="4" customWidth="1"/>
    <col min="16" max="16" width="12.5703125" style="4" customWidth="1"/>
    <col min="17" max="17" width="4.42578125" style="4" customWidth="1"/>
    <col min="18" max="18" width="15" style="4" customWidth="1"/>
    <col min="19" max="19" width="5.28515625" style="4" customWidth="1"/>
    <col min="20" max="20" width="11.140625" style="4" customWidth="1"/>
    <col min="21" max="21" width="15.140625" style="4" customWidth="1"/>
    <col min="22" max="22" width="13.85546875" style="4" customWidth="1"/>
    <col min="23" max="23" width="13.42578125" style="4" customWidth="1"/>
    <col min="24" max="24" width="13.7109375" style="4" customWidth="1"/>
    <col min="25" max="25" width="14.28515625" style="4" customWidth="1"/>
    <col min="26" max="26" width="12.7109375" style="4" customWidth="1"/>
    <col min="27" max="27" width="14.5703125" style="4" customWidth="1"/>
    <col min="28" max="28" width="16" customWidth="1"/>
    <col min="29" max="29" width="11.42578125" bestFit="1" customWidth="1"/>
  </cols>
  <sheetData>
    <row r="1" spans="1:29" s="4" customFormat="1" ht="46.9" customHeight="1" x14ac:dyDescent="0.3">
      <c r="A1" s="106" t="s">
        <v>5</v>
      </c>
      <c r="B1" s="106"/>
      <c r="C1" s="10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6" t="s">
        <v>4</v>
      </c>
      <c r="Y1" s="5"/>
      <c r="Z1" s="5"/>
      <c r="AA1" s="5"/>
    </row>
    <row r="2" spans="1:29" s="4" customFormat="1" ht="18.75" x14ac:dyDescent="0.3">
      <c r="A2" s="107" t="s">
        <v>56</v>
      </c>
      <c r="B2" s="107"/>
      <c r="C2" s="10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'ШТатное основное'!Q2</f>
        <v xml:space="preserve"> И.о. Главы ЗАТО п. Солнечный</v>
      </c>
      <c r="Y2" s="5"/>
      <c r="Z2" s="5"/>
      <c r="AA2" s="5"/>
    </row>
    <row r="3" spans="1:29" s="4" customFormat="1" ht="39" customHeight="1" x14ac:dyDescent="0.3">
      <c r="A3" s="28" t="s">
        <v>41</v>
      </c>
      <c r="B3" s="28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5" t="str">
        <f>'ШТатное основное'!S3</f>
        <v>В.М. Зубарев</v>
      </c>
      <c r="AA3" s="5"/>
    </row>
    <row r="4" spans="1:29" s="4" customFormat="1" ht="18.75" x14ac:dyDescent="0.3">
      <c r="A4" s="107" t="s">
        <v>20</v>
      </c>
      <c r="B4" s="107"/>
      <c r="C4" s="10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107" t="str">
        <f>A4</f>
        <v>" 30 " мая  2025 года</v>
      </c>
      <c r="Y4" s="107"/>
      <c r="Z4" s="107"/>
      <c r="AA4" s="5"/>
    </row>
    <row r="5" spans="1:29" s="4" customFormat="1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2"/>
      <c r="AA5" s="22"/>
    </row>
    <row r="6" spans="1:29" s="4" customFormat="1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2"/>
      <c r="AA6" s="22"/>
    </row>
    <row r="7" spans="1:29" s="4" customFormat="1" ht="18.7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5" t="s">
        <v>77</v>
      </c>
      <c r="Y7" s="1"/>
      <c r="Z7" s="22"/>
      <c r="AA7" s="22"/>
    </row>
    <row r="8" spans="1:29" s="4" customFormat="1" ht="18.7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5" t="s">
        <v>7</v>
      </c>
      <c r="Y8" s="1"/>
      <c r="Z8" s="22"/>
      <c r="AA8" s="22"/>
    </row>
    <row r="9" spans="1:29" s="4" customFormat="1" ht="18.7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5" t="s">
        <v>8</v>
      </c>
      <c r="Y9" s="1"/>
      <c r="Z9" s="22"/>
      <c r="AA9" s="22"/>
    </row>
    <row r="10" spans="1:29" s="4" customFormat="1" ht="18.7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51"/>
      <c r="S10" s="1"/>
      <c r="T10" s="1"/>
      <c r="U10" s="1"/>
      <c r="V10" s="1"/>
      <c r="W10" s="1"/>
      <c r="X10" s="49" t="str">
        <f>'ШТатное основное'!Q10</f>
        <v>от " 22 " мая 2025 года №  348-п</v>
      </c>
      <c r="Y10" s="1"/>
      <c r="Z10" s="22"/>
      <c r="AA10" s="22"/>
    </row>
    <row r="11" spans="1:29" s="4" customFormat="1" ht="18.7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51"/>
      <c r="S11" s="1"/>
      <c r="T11" s="1"/>
      <c r="U11" s="1"/>
      <c r="V11" s="1"/>
      <c r="W11" s="1"/>
      <c r="X11" s="49"/>
      <c r="Y11" s="1"/>
      <c r="Z11" s="22"/>
      <c r="AA11" s="22"/>
    </row>
    <row r="12" spans="1:29" s="4" customFormat="1" ht="18.75" x14ac:dyDescent="0.3">
      <c r="A12" s="108" t="s">
        <v>68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33"/>
      <c r="AC12" s="33"/>
    </row>
    <row r="13" spans="1:29" s="4" customFormat="1" ht="18.75" x14ac:dyDescent="0.3">
      <c r="A13" s="108" t="str">
        <f>'ШТатное основное'!A14:T14</f>
        <v>на "01" сентября 2025 года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34"/>
      <c r="AC13" s="34"/>
    </row>
    <row r="14" spans="1:29" s="4" customFormat="1" ht="15.75" x14ac:dyDescent="0.25">
      <c r="A14" s="177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35"/>
      <c r="AC14" s="35"/>
    </row>
    <row r="15" spans="1:29" s="4" customFormat="1" ht="18.75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16"/>
      <c r="Y15" s="29"/>
      <c r="Z15" s="29"/>
      <c r="AA15" s="50"/>
      <c r="AB15" s="50"/>
      <c r="AC15" s="50"/>
    </row>
    <row r="16" spans="1:29" s="4" customFormat="1" ht="22.5" customHeight="1" x14ac:dyDescent="0.25">
      <c r="A16" s="92" t="s">
        <v>6</v>
      </c>
      <c r="B16" s="92" t="s">
        <v>50</v>
      </c>
      <c r="C16" s="92" t="s">
        <v>15</v>
      </c>
      <c r="D16" s="113" t="s">
        <v>14</v>
      </c>
      <c r="E16" s="116" t="s">
        <v>0</v>
      </c>
      <c r="F16" s="116" t="s">
        <v>46</v>
      </c>
      <c r="G16" s="116" t="s">
        <v>47</v>
      </c>
      <c r="H16" s="96" t="s">
        <v>48</v>
      </c>
      <c r="I16" s="143" t="s">
        <v>69</v>
      </c>
      <c r="J16" s="143"/>
      <c r="K16" s="143"/>
      <c r="L16" s="143"/>
      <c r="M16" s="143"/>
      <c r="N16" s="143"/>
      <c r="O16" s="143"/>
      <c r="P16" s="143"/>
      <c r="Q16" s="143"/>
      <c r="R16" s="143"/>
      <c r="S16" s="143" t="s">
        <v>22</v>
      </c>
      <c r="T16" s="143"/>
      <c r="U16" s="143"/>
      <c r="V16" s="143"/>
      <c r="W16" s="143"/>
      <c r="X16" s="98" t="s">
        <v>23</v>
      </c>
      <c r="Y16" s="98" t="s">
        <v>65</v>
      </c>
      <c r="Z16" s="122" t="s">
        <v>13</v>
      </c>
      <c r="AA16" s="122" t="s">
        <v>17</v>
      </c>
      <c r="AB16" s="1"/>
      <c r="AC16" s="10"/>
    </row>
    <row r="17" spans="1:29" s="4" customFormat="1" ht="15.75" customHeight="1" x14ac:dyDescent="0.25">
      <c r="A17" s="111"/>
      <c r="B17" s="111"/>
      <c r="C17" s="111"/>
      <c r="D17" s="114"/>
      <c r="E17" s="117"/>
      <c r="F17" s="117"/>
      <c r="G17" s="117"/>
      <c r="H17" s="112"/>
      <c r="I17" s="171" t="s">
        <v>60</v>
      </c>
      <c r="J17" s="172"/>
      <c r="K17" s="173"/>
      <c r="L17" s="171" t="s">
        <v>21</v>
      </c>
      <c r="M17" s="172"/>
      <c r="N17" s="173"/>
      <c r="O17" s="171" t="s">
        <v>18</v>
      </c>
      <c r="P17" s="173"/>
      <c r="Q17" s="133" t="s">
        <v>11</v>
      </c>
      <c r="R17" s="134"/>
      <c r="S17" s="137" t="s">
        <v>63</v>
      </c>
      <c r="T17" s="137"/>
      <c r="U17" s="140" t="s">
        <v>10</v>
      </c>
      <c r="V17" s="145" t="s">
        <v>66</v>
      </c>
      <c r="W17" s="145" t="s">
        <v>64</v>
      </c>
      <c r="X17" s="144"/>
      <c r="Y17" s="144"/>
      <c r="Z17" s="123"/>
      <c r="AA17" s="123"/>
      <c r="AB17" s="1"/>
      <c r="AC17" s="10"/>
    </row>
    <row r="18" spans="1:29" s="4" customFormat="1" ht="15.75" customHeight="1" x14ac:dyDescent="0.25">
      <c r="A18" s="111"/>
      <c r="B18" s="111"/>
      <c r="C18" s="111"/>
      <c r="D18" s="114"/>
      <c r="E18" s="117"/>
      <c r="F18" s="117"/>
      <c r="G18" s="117"/>
      <c r="H18" s="112"/>
      <c r="I18" s="171"/>
      <c r="J18" s="172"/>
      <c r="K18" s="173"/>
      <c r="L18" s="171"/>
      <c r="M18" s="172"/>
      <c r="N18" s="173"/>
      <c r="O18" s="171"/>
      <c r="P18" s="173"/>
      <c r="Q18" s="133"/>
      <c r="R18" s="134"/>
      <c r="S18" s="137"/>
      <c r="T18" s="137"/>
      <c r="U18" s="140"/>
      <c r="V18" s="140"/>
      <c r="W18" s="140"/>
      <c r="X18" s="144"/>
      <c r="Y18" s="144"/>
      <c r="Z18" s="123"/>
      <c r="AA18" s="123"/>
      <c r="AB18" s="1"/>
      <c r="AC18" s="10"/>
    </row>
    <row r="19" spans="1:29" s="4" customFormat="1" ht="18" customHeight="1" x14ac:dyDescent="0.25">
      <c r="A19" s="111"/>
      <c r="B19" s="111"/>
      <c r="C19" s="111"/>
      <c r="D19" s="114"/>
      <c r="E19" s="117"/>
      <c r="F19" s="117"/>
      <c r="G19" s="117"/>
      <c r="H19" s="112"/>
      <c r="I19" s="171"/>
      <c r="J19" s="172"/>
      <c r="K19" s="173"/>
      <c r="L19" s="174"/>
      <c r="M19" s="176"/>
      <c r="N19" s="175"/>
      <c r="O19" s="174"/>
      <c r="P19" s="175"/>
      <c r="Q19" s="135"/>
      <c r="R19" s="136"/>
      <c r="S19" s="137"/>
      <c r="T19" s="137"/>
      <c r="U19" s="141"/>
      <c r="V19" s="140"/>
      <c r="W19" s="140"/>
      <c r="X19" s="144"/>
      <c r="Y19" s="144"/>
      <c r="Z19" s="123"/>
      <c r="AA19" s="123"/>
      <c r="AB19" s="1"/>
      <c r="AC19" s="10"/>
    </row>
    <row r="20" spans="1:29" s="4" customFormat="1" ht="44.25" customHeight="1" x14ac:dyDescent="0.25">
      <c r="A20" s="93"/>
      <c r="B20" s="93"/>
      <c r="C20" s="93"/>
      <c r="D20" s="115"/>
      <c r="E20" s="118"/>
      <c r="F20" s="118"/>
      <c r="G20" s="118"/>
      <c r="H20" s="97"/>
      <c r="I20" s="66" t="s">
        <v>73</v>
      </c>
      <c r="J20" s="66" t="s">
        <v>71</v>
      </c>
      <c r="K20" s="67" t="s">
        <v>70</v>
      </c>
      <c r="L20" s="68" t="s">
        <v>74</v>
      </c>
      <c r="M20" s="68" t="s">
        <v>72</v>
      </c>
      <c r="N20" s="67" t="s">
        <v>70</v>
      </c>
      <c r="O20" s="68" t="s">
        <v>72</v>
      </c>
      <c r="P20" s="67" t="s">
        <v>70</v>
      </c>
      <c r="Q20" s="67" t="s">
        <v>1</v>
      </c>
      <c r="R20" s="67" t="s">
        <v>12</v>
      </c>
      <c r="S20" s="70" t="s">
        <v>1</v>
      </c>
      <c r="T20" s="71" t="s">
        <v>12</v>
      </c>
      <c r="U20" s="67" t="s">
        <v>70</v>
      </c>
      <c r="V20" s="141"/>
      <c r="W20" s="141"/>
      <c r="X20" s="99"/>
      <c r="Y20" s="99"/>
      <c r="Z20" s="124"/>
      <c r="AA20" s="124"/>
      <c r="AB20" s="2"/>
      <c r="AC20" s="2"/>
    </row>
    <row r="21" spans="1:29" s="4" customFormat="1" ht="14.25" customHeight="1" x14ac:dyDescent="0.25">
      <c r="A21" s="92">
        <v>1</v>
      </c>
      <c r="B21" s="152" t="s">
        <v>45</v>
      </c>
      <c r="C21" s="92" t="s">
        <v>28</v>
      </c>
      <c r="D21" s="113" t="s">
        <v>35</v>
      </c>
      <c r="E21" s="158">
        <v>18705</v>
      </c>
      <c r="F21" s="156">
        <v>18</v>
      </c>
      <c r="G21" s="156">
        <v>27.33</v>
      </c>
      <c r="H21" s="160">
        <f>E21/F21*G21</f>
        <v>28400.43</v>
      </c>
      <c r="I21" s="146" t="s">
        <v>75</v>
      </c>
      <c r="J21" s="167">
        <v>1500</v>
      </c>
      <c r="K21" s="104">
        <f>J21/F21*G21</f>
        <v>2277.5</v>
      </c>
      <c r="L21" s="150"/>
      <c r="M21" s="150"/>
      <c r="N21" s="150"/>
      <c r="O21" s="150"/>
      <c r="P21" s="150"/>
      <c r="Q21" s="90">
        <v>10</v>
      </c>
      <c r="R21" s="165">
        <f>H21*Q21/100</f>
        <v>2840.04</v>
      </c>
      <c r="S21" s="137"/>
      <c r="T21" s="169"/>
      <c r="U21" s="104">
        <v>950</v>
      </c>
      <c r="V21" s="150"/>
      <c r="W21" s="163"/>
      <c r="X21" s="104">
        <f>(H21+K21+R21+U21)*0.3</f>
        <v>10340.39</v>
      </c>
      <c r="Y21" s="104">
        <f>X21</f>
        <v>10340.39</v>
      </c>
      <c r="Z21" s="150">
        <f>H21+K21+R21+U21+X21+Y21</f>
        <v>55148.75</v>
      </c>
      <c r="AA21" s="150">
        <f>Z21*12</f>
        <v>661785</v>
      </c>
      <c r="AB21" s="2">
        <v>72386.09</v>
      </c>
      <c r="AC21" s="2"/>
    </row>
    <row r="22" spans="1:29" s="4" customFormat="1" ht="14.25" customHeight="1" x14ac:dyDescent="0.25">
      <c r="A22" s="93"/>
      <c r="B22" s="153"/>
      <c r="C22" s="93"/>
      <c r="D22" s="115"/>
      <c r="E22" s="159"/>
      <c r="F22" s="157"/>
      <c r="G22" s="157"/>
      <c r="H22" s="161"/>
      <c r="I22" s="147"/>
      <c r="J22" s="168"/>
      <c r="K22" s="105"/>
      <c r="L22" s="151"/>
      <c r="M22" s="151"/>
      <c r="N22" s="151"/>
      <c r="O22" s="151"/>
      <c r="P22" s="151"/>
      <c r="Q22" s="91"/>
      <c r="R22" s="166"/>
      <c r="S22" s="137"/>
      <c r="T22" s="170"/>
      <c r="U22" s="105"/>
      <c r="V22" s="151"/>
      <c r="W22" s="164"/>
      <c r="X22" s="105"/>
      <c r="Y22" s="105"/>
      <c r="Z22" s="151"/>
      <c r="AA22" s="151"/>
      <c r="AB22" s="55"/>
      <c r="AC22" s="2"/>
    </row>
    <row r="23" spans="1:29" s="4" customFormat="1" ht="14.25" customHeight="1" x14ac:dyDescent="0.25">
      <c r="A23" s="92">
        <v>2</v>
      </c>
      <c r="B23" s="152" t="s">
        <v>49</v>
      </c>
      <c r="C23" s="92" t="s">
        <v>28</v>
      </c>
      <c r="D23" s="113" t="s">
        <v>35</v>
      </c>
      <c r="E23" s="158">
        <v>18705</v>
      </c>
      <c r="F23" s="156">
        <v>18</v>
      </c>
      <c r="G23" s="156">
        <v>9.85</v>
      </c>
      <c r="H23" s="160">
        <f t="shared" ref="H23:H25" si="0">E23/F23*G23</f>
        <v>10235.790000000001</v>
      </c>
      <c r="I23" s="146" t="s">
        <v>75</v>
      </c>
      <c r="J23" s="167">
        <v>1500</v>
      </c>
      <c r="K23" s="104">
        <f t="shared" ref="K23" si="1">J23/F23*G23</f>
        <v>820.83</v>
      </c>
      <c r="L23" s="150"/>
      <c r="M23" s="150"/>
      <c r="N23" s="150"/>
      <c r="O23" s="150"/>
      <c r="P23" s="150"/>
      <c r="Q23" s="90">
        <v>10</v>
      </c>
      <c r="R23" s="165">
        <f>H23*Q23/100</f>
        <v>1023.58</v>
      </c>
      <c r="S23" s="137"/>
      <c r="T23" s="169"/>
      <c r="U23" s="104">
        <v>950</v>
      </c>
      <c r="V23" s="150"/>
      <c r="W23" s="163"/>
      <c r="X23" s="104">
        <f t="shared" ref="X23" si="2">(H23+K23+R23+U23)*0.3</f>
        <v>3909.06</v>
      </c>
      <c r="Y23" s="104">
        <f t="shared" ref="Y23" si="3">X23</f>
        <v>3909.06</v>
      </c>
      <c r="Z23" s="150">
        <f t="shared" ref="Z23" si="4">H23+K23+R23+U23+X23+Y23</f>
        <v>20848.32</v>
      </c>
      <c r="AA23" s="150">
        <f t="shared" ref="AA23" si="5">Z23*12</f>
        <v>250179.84</v>
      </c>
      <c r="AB23" s="55"/>
      <c r="AC23" s="2"/>
    </row>
    <row r="24" spans="1:29" s="4" customFormat="1" ht="14.25" customHeight="1" x14ac:dyDescent="0.25">
      <c r="A24" s="93"/>
      <c r="B24" s="153"/>
      <c r="C24" s="93"/>
      <c r="D24" s="115"/>
      <c r="E24" s="159"/>
      <c r="F24" s="157"/>
      <c r="G24" s="157"/>
      <c r="H24" s="161"/>
      <c r="I24" s="147"/>
      <c r="J24" s="168"/>
      <c r="K24" s="105"/>
      <c r="L24" s="151"/>
      <c r="M24" s="151"/>
      <c r="N24" s="151"/>
      <c r="O24" s="151"/>
      <c r="P24" s="151"/>
      <c r="Q24" s="91"/>
      <c r="R24" s="166"/>
      <c r="S24" s="137"/>
      <c r="T24" s="170"/>
      <c r="U24" s="105"/>
      <c r="V24" s="151"/>
      <c r="W24" s="164"/>
      <c r="X24" s="105"/>
      <c r="Y24" s="105"/>
      <c r="Z24" s="151"/>
      <c r="AA24" s="151"/>
      <c r="AB24" s="55"/>
      <c r="AC24" s="2"/>
    </row>
    <row r="25" spans="1:29" s="4" customFormat="1" ht="14.25" customHeight="1" x14ac:dyDescent="0.25">
      <c r="A25" s="92">
        <v>3</v>
      </c>
      <c r="B25" s="154" t="s">
        <v>51</v>
      </c>
      <c r="C25" s="92" t="s">
        <v>28</v>
      </c>
      <c r="D25" s="113" t="s">
        <v>35</v>
      </c>
      <c r="E25" s="158">
        <v>18705</v>
      </c>
      <c r="F25" s="156">
        <v>18</v>
      </c>
      <c r="G25" s="156">
        <v>11.25</v>
      </c>
      <c r="H25" s="160">
        <f t="shared" si="0"/>
        <v>11690.63</v>
      </c>
      <c r="I25" s="146" t="s">
        <v>75</v>
      </c>
      <c r="J25" s="167">
        <v>1500</v>
      </c>
      <c r="K25" s="104">
        <f t="shared" ref="K25" si="6">J25/F25*G25</f>
        <v>937.5</v>
      </c>
      <c r="L25" s="150"/>
      <c r="M25" s="150"/>
      <c r="N25" s="150"/>
      <c r="O25" s="150"/>
      <c r="P25" s="150"/>
      <c r="Q25" s="90">
        <v>10</v>
      </c>
      <c r="R25" s="165">
        <f t="shared" ref="R25" si="7">H25*Q25/100</f>
        <v>1169.06</v>
      </c>
      <c r="S25" s="137"/>
      <c r="T25" s="169"/>
      <c r="U25" s="150"/>
      <c r="V25" s="150"/>
      <c r="W25" s="163"/>
      <c r="X25" s="104">
        <f t="shared" ref="X25" si="8">(H25+K25+R25+U25)*0.3</f>
        <v>4139.16</v>
      </c>
      <c r="Y25" s="104">
        <f t="shared" ref="Y25" si="9">X25</f>
        <v>4139.16</v>
      </c>
      <c r="Z25" s="150">
        <f t="shared" ref="Z25" si="10">H25+K25+R25+U25+X25+Y25</f>
        <v>22075.51</v>
      </c>
      <c r="AA25" s="150">
        <f t="shared" ref="AA25" si="11">Z25*12</f>
        <v>264906.12</v>
      </c>
      <c r="AB25" s="55"/>
      <c r="AC25" s="2"/>
    </row>
    <row r="26" spans="1:29" s="4" customFormat="1" ht="14.25" customHeight="1" x14ac:dyDescent="0.25">
      <c r="A26" s="93"/>
      <c r="B26" s="155"/>
      <c r="C26" s="93"/>
      <c r="D26" s="115"/>
      <c r="E26" s="159"/>
      <c r="F26" s="157"/>
      <c r="G26" s="157"/>
      <c r="H26" s="161"/>
      <c r="I26" s="147"/>
      <c r="J26" s="168"/>
      <c r="K26" s="105"/>
      <c r="L26" s="151"/>
      <c r="M26" s="151"/>
      <c r="N26" s="151"/>
      <c r="O26" s="151"/>
      <c r="P26" s="151"/>
      <c r="Q26" s="91"/>
      <c r="R26" s="166"/>
      <c r="S26" s="137"/>
      <c r="T26" s="170"/>
      <c r="U26" s="151"/>
      <c r="V26" s="151"/>
      <c r="W26" s="164"/>
      <c r="X26" s="105"/>
      <c r="Y26" s="105"/>
      <c r="Z26" s="151"/>
      <c r="AA26" s="151"/>
      <c r="AB26" s="55"/>
      <c r="AC26" s="2"/>
    </row>
    <row r="27" spans="1:29" s="4" customFormat="1" ht="14.25" customHeight="1" x14ac:dyDescent="0.25">
      <c r="A27" s="92">
        <v>4</v>
      </c>
      <c r="B27" s="154" t="s">
        <v>52</v>
      </c>
      <c r="C27" s="92" t="s">
        <v>29</v>
      </c>
      <c r="D27" s="113" t="s">
        <v>35</v>
      </c>
      <c r="E27" s="158">
        <v>18705</v>
      </c>
      <c r="F27" s="156">
        <v>18</v>
      </c>
      <c r="G27" s="156">
        <v>2</v>
      </c>
      <c r="H27" s="160">
        <f>E27/F27*G27</f>
        <v>2078.33</v>
      </c>
      <c r="I27" s="146"/>
      <c r="J27" s="146"/>
      <c r="K27" s="150"/>
      <c r="L27" s="150"/>
      <c r="M27" s="150"/>
      <c r="N27" s="150"/>
      <c r="O27" s="150"/>
      <c r="P27" s="150"/>
      <c r="Q27" s="90">
        <v>10</v>
      </c>
      <c r="R27" s="165">
        <f t="shared" ref="R27" si="12">H27*Q27/100</f>
        <v>207.83</v>
      </c>
      <c r="S27" s="137"/>
      <c r="T27" s="169"/>
      <c r="U27" s="150"/>
      <c r="V27" s="150"/>
      <c r="W27" s="163"/>
      <c r="X27" s="104">
        <f t="shared" ref="X27" si="13">(H27+K27+R27+U27)*0.3</f>
        <v>685.85</v>
      </c>
      <c r="Y27" s="104">
        <f t="shared" ref="Y27:Y29" si="14">X27</f>
        <v>685.85</v>
      </c>
      <c r="Z27" s="150">
        <f t="shared" ref="Z27" si="15">H27+K27+R27+U27+X27+Y27</f>
        <v>3657.86</v>
      </c>
      <c r="AA27" s="150">
        <f t="shared" ref="AA27:AA29" si="16">Z27*12</f>
        <v>43894.32</v>
      </c>
      <c r="AB27" s="55"/>
      <c r="AC27" s="2"/>
    </row>
    <row r="28" spans="1:29" s="4" customFormat="1" ht="14.25" customHeight="1" x14ac:dyDescent="0.25">
      <c r="A28" s="93"/>
      <c r="B28" s="155"/>
      <c r="C28" s="93"/>
      <c r="D28" s="115"/>
      <c r="E28" s="159"/>
      <c r="F28" s="157"/>
      <c r="G28" s="157"/>
      <c r="H28" s="161"/>
      <c r="I28" s="147"/>
      <c r="J28" s="147"/>
      <c r="K28" s="151"/>
      <c r="L28" s="151"/>
      <c r="M28" s="151"/>
      <c r="N28" s="151"/>
      <c r="O28" s="151"/>
      <c r="P28" s="151"/>
      <c r="Q28" s="91"/>
      <c r="R28" s="166"/>
      <c r="S28" s="137"/>
      <c r="T28" s="170"/>
      <c r="U28" s="151"/>
      <c r="V28" s="151"/>
      <c r="W28" s="164"/>
      <c r="X28" s="105"/>
      <c r="Y28" s="105"/>
      <c r="Z28" s="151"/>
      <c r="AA28" s="151"/>
      <c r="AB28" s="55"/>
      <c r="AC28" s="2"/>
    </row>
    <row r="29" spans="1:29" s="4" customFormat="1" ht="14.25" customHeight="1" x14ac:dyDescent="0.25">
      <c r="A29" s="92">
        <v>5</v>
      </c>
      <c r="B29" s="152" t="s">
        <v>53</v>
      </c>
      <c r="C29" s="92" t="s">
        <v>29</v>
      </c>
      <c r="D29" s="113" t="s">
        <v>35</v>
      </c>
      <c r="E29" s="158">
        <v>18705</v>
      </c>
      <c r="F29" s="156">
        <v>18</v>
      </c>
      <c r="G29" s="156">
        <v>14</v>
      </c>
      <c r="H29" s="160">
        <f t="shared" ref="H29" si="17">E29/F29*G29</f>
        <v>14548.33</v>
      </c>
      <c r="I29" s="146"/>
      <c r="J29" s="146"/>
      <c r="K29" s="150"/>
      <c r="L29" s="150"/>
      <c r="M29" s="150"/>
      <c r="N29" s="150"/>
      <c r="O29" s="150"/>
      <c r="P29" s="150"/>
      <c r="Q29" s="90">
        <v>10</v>
      </c>
      <c r="R29" s="165">
        <f t="shared" ref="R29" si="18">H29*Q29/100</f>
        <v>1454.83</v>
      </c>
      <c r="S29" s="137"/>
      <c r="T29" s="169"/>
      <c r="U29" s="150"/>
      <c r="V29" s="150"/>
      <c r="W29" s="163"/>
      <c r="X29" s="104">
        <f t="shared" ref="X29" si="19">(H29+K29+R29+U29)*0.3</f>
        <v>4800.95</v>
      </c>
      <c r="Y29" s="104">
        <f t="shared" si="14"/>
        <v>4800.95</v>
      </c>
      <c r="Z29" s="150">
        <f t="shared" ref="Z29" si="20">H29+K29+R29+U29+X29+Y29</f>
        <v>25605.06</v>
      </c>
      <c r="AA29" s="150">
        <f t="shared" si="16"/>
        <v>307260.71999999997</v>
      </c>
      <c r="AB29" s="55"/>
      <c r="AC29" s="2"/>
    </row>
    <row r="30" spans="1:29" s="4" customFormat="1" ht="14.25" customHeight="1" x14ac:dyDescent="0.25">
      <c r="A30" s="93"/>
      <c r="B30" s="153"/>
      <c r="C30" s="93"/>
      <c r="D30" s="115"/>
      <c r="E30" s="159"/>
      <c r="F30" s="157"/>
      <c r="G30" s="157"/>
      <c r="H30" s="161"/>
      <c r="I30" s="147"/>
      <c r="J30" s="147"/>
      <c r="K30" s="151"/>
      <c r="L30" s="151"/>
      <c r="M30" s="151"/>
      <c r="N30" s="151"/>
      <c r="O30" s="151"/>
      <c r="P30" s="151"/>
      <c r="Q30" s="91"/>
      <c r="R30" s="166"/>
      <c r="S30" s="137"/>
      <c r="T30" s="170"/>
      <c r="U30" s="151"/>
      <c r="V30" s="151"/>
      <c r="W30" s="164"/>
      <c r="X30" s="105"/>
      <c r="Y30" s="105"/>
      <c r="Z30" s="151"/>
      <c r="AA30" s="151"/>
      <c r="AB30" s="55"/>
      <c r="AC30" s="2"/>
    </row>
    <row r="31" spans="1:29" s="4" customFormat="1" ht="20.100000000000001" customHeight="1" x14ac:dyDescent="0.25">
      <c r="A31" s="130" t="s">
        <v>24</v>
      </c>
      <c r="B31" s="130"/>
      <c r="C31" s="130"/>
      <c r="D31" s="48"/>
      <c r="E31" s="65">
        <f>SUM(E21:E30)</f>
        <v>93525</v>
      </c>
      <c r="F31" s="62" t="s">
        <v>62</v>
      </c>
      <c r="G31" s="62">
        <f>SUM(G21:G30)</f>
        <v>64.430000000000007</v>
      </c>
      <c r="H31" s="14">
        <f>SUM(H21:H30)</f>
        <v>66953.509999999995</v>
      </c>
      <c r="I31" s="62" t="s">
        <v>62</v>
      </c>
      <c r="J31" s="62" t="s">
        <v>62</v>
      </c>
      <c r="K31" s="14">
        <f>SUM(K21:K30)</f>
        <v>4035.83</v>
      </c>
      <c r="L31" s="62" t="s">
        <v>62</v>
      </c>
      <c r="M31" s="62" t="s">
        <v>62</v>
      </c>
      <c r="N31" s="14">
        <f>SUM(N21:N30)</f>
        <v>0</v>
      </c>
      <c r="O31" s="62" t="s">
        <v>62</v>
      </c>
      <c r="P31" s="14">
        <f>SUM(P21:P30)</f>
        <v>0</v>
      </c>
      <c r="Q31" s="62" t="s">
        <v>62</v>
      </c>
      <c r="R31" s="61">
        <f>SUM(R21:R30)</f>
        <v>6695.34</v>
      </c>
      <c r="S31" s="62" t="s">
        <v>62</v>
      </c>
      <c r="T31" s="61">
        <v>0</v>
      </c>
      <c r="U31" s="14">
        <f t="shared" ref="U31:AA31" si="21">SUM(U21:U30)</f>
        <v>1900</v>
      </c>
      <c r="V31" s="14">
        <f t="shared" si="21"/>
        <v>0</v>
      </c>
      <c r="W31" s="53">
        <f t="shared" si="21"/>
        <v>0</v>
      </c>
      <c r="X31" s="14">
        <f t="shared" si="21"/>
        <v>23875.41</v>
      </c>
      <c r="Y31" s="14">
        <f t="shared" si="21"/>
        <v>23875.41</v>
      </c>
      <c r="Z31" s="14">
        <f t="shared" si="21"/>
        <v>127335.5</v>
      </c>
      <c r="AA31" s="14">
        <f t="shared" si="21"/>
        <v>1528026</v>
      </c>
      <c r="AB31" s="3"/>
      <c r="AC31" s="17"/>
    </row>
    <row r="32" spans="1:29" s="4" customFormat="1" ht="18" customHeight="1" x14ac:dyDescent="0.25">
      <c r="A32" s="127" t="s">
        <v>19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9"/>
      <c r="Z32" s="47">
        <f>Z33-Z31</f>
        <v>17237.34</v>
      </c>
      <c r="AA32" s="43">
        <f>AA33-AA31</f>
        <v>206848.08</v>
      </c>
      <c r="AB32" s="2"/>
      <c r="AC32" s="10"/>
    </row>
    <row r="33" spans="1:29" s="4" customFormat="1" ht="15.75" customHeight="1" x14ac:dyDescent="0.25">
      <c r="A33" s="125" t="s">
        <v>2</v>
      </c>
      <c r="B33" s="162"/>
      <c r="C33" s="126"/>
      <c r="D33" s="45"/>
      <c r="E33" s="65">
        <f>E31</f>
        <v>93525</v>
      </c>
      <c r="F33" s="62" t="s">
        <v>62</v>
      </c>
      <c r="G33" s="62">
        <f>G31</f>
        <v>64.430000000000007</v>
      </c>
      <c r="H33" s="40">
        <f>H31</f>
        <v>66953.509999999995</v>
      </c>
      <c r="I33" s="62" t="s">
        <v>62</v>
      </c>
      <c r="J33" s="62" t="s">
        <v>62</v>
      </c>
      <c r="K33" s="14">
        <f>K31</f>
        <v>4035.83</v>
      </c>
      <c r="L33" s="62" t="s">
        <v>62</v>
      </c>
      <c r="M33" s="69" t="s">
        <v>62</v>
      </c>
      <c r="N33" s="14">
        <f>N31</f>
        <v>0</v>
      </c>
      <c r="O33" s="52" t="s">
        <v>62</v>
      </c>
      <c r="P33" s="39">
        <f>P31</f>
        <v>0</v>
      </c>
      <c r="Q33" s="62" t="s">
        <v>62</v>
      </c>
      <c r="R33" s="61">
        <f>R31</f>
        <v>6695.34</v>
      </c>
      <c r="S33" s="69" t="s">
        <v>62</v>
      </c>
      <c r="T33" s="39">
        <f t="shared" ref="T33:Y33" si="22">T31</f>
        <v>0</v>
      </c>
      <c r="U33" s="39">
        <f t="shared" si="22"/>
        <v>1900</v>
      </c>
      <c r="V33" s="39">
        <f t="shared" si="22"/>
        <v>0</v>
      </c>
      <c r="W33" s="39">
        <f t="shared" si="22"/>
        <v>0</v>
      </c>
      <c r="X33" s="14">
        <f t="shared" si="22"/>
        <v>23875.41</v>
      </c>
      <c r="Y33" s="46">
        <f t="shared" si="22"/>
        <v>23875.41</v>
      </c>
      <c r="Z33" s="39">
        <f>AA33/12</f>
        <v>144572.84</v>
      </c>
      <c r="AA33" s="42">
        <v>1734874.08</v>
      </c>
      <c r="AB33" s="1"/>
      <c r="AC33" s="10"/>
    </row>
    <row r="34" spans="1:29" ht="15.75" x14ac:dyDescent="0.25">
      <c r="A34" s="8"/>
      <c r="B34" s="8"/>
      <c r="C34" s="10"/>
      <c r="D34" s="10"/>
      <c r="E34" s="10"/>
      <c r="F34" s="10"/>
      <c r="G34" s="10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0"/>
      <c r="Y34" s="10"/>
      <c r="Z34" s="10"/>
      <c r="AA34" s="10"/>
      <c r="AB34" s="41"/>
      <c r="AC34" s="13"/>
    </row>
    <row r="35" spans="1:29" ht="26.45" customHeight="1" x14ac:dyDescent="0.3">
      <c r="A35" s="37" t="s">
        <v>38</v>
      </c>
      <c r="B35" s="37"/>
      <c r="D35" s="38"/>
      <c r="E35" s="5"/>
      <c r="F35" s="5"/>
      <c r="G35" s="5"/>
      <c r="H35" s="11"/>
      <c r="I35" s="11"/>
      <c r="J35" s="11"/>
      <c r="K35" s="11"/>
      <c r="L35" s="11"/>
      <c r="M35" s="11"/>
      <c r="N35" s="32"/>
      <c r="O35" s="32"/>
      <c r="P35" s="32"/>
      <c r="Q35" s="32"/>
      <c r="R35" s="32"/>
      <c r="S35" s="32"/>
      <c r="T35" s="11"/>
      <c r="U35" s="11"/>
      <c r="V35" s="11"/>
      <c r="W35" s="11"/>
      <c r="X35" s="10"/>
      <c r="Y35" s="10"/>
      <c r="Z35" s="10"/>
      <c r="AA35" s="10"/>
      <c r="AB35" s="41"/>
      <c r="AC35" s="13"/>
    </row>
    <row r="36" spans="1:29" ht="15.75" x14ac:dyDescent="0.25">
      <c r="A36" s="9"/>
      <c r="B36" s="9"/>
      <c r="C36" s="9"/>
      <c r="D36" s="18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30"/>
      <c r="Z36" s="31"/>
      <c r="AA36" s="31"/>
      <c r="AB36" s="41"/>
      <c r="AC36" s="15"/>
    </row>
    <row r="37" spans="1:29" ht="15.75" x14ac:dyDescent="0.25">
      <c r="A37" s="9"/>
      <c r="B37" s="9"/>
      <c r="C37" s="9"/>
      <c r="D37" s="1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30"/>
      <c r="Z37" s="31"/>
      <c r="AA37" s="31"/>
      <c r="AB37" s="12"/>
      <c r="AC37" s="15"/>
    </row>
    <row r="38" spans="1:29" ht="15.75" x14ac:dyDescent="0.25">
      <c r="A38" s="9"/>
      <c r="B38" s="9"/>
      <c r="C38" s="9"/>
      <c r="D38" s="1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30"/>
      <c r="Z38" s="31"/>
      <c r="AA38" s="31"/>
      <c r="AB38" s="12"/>
      <c r="AC38" s="15"/>
    </row>
    <row r="39" spans="1:29" ht="15.75" x14ac:dyDescent="0.25">
      <c r="A39" s="9"/>
      <c r="B39" s="9"/>
      <c r="C39" s="9"/>
      <c r="D39" s="1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30"/>
      <c r="Y39" s="56"/>
      <c r="Z39" s="31"/>
      <c r="AA39" s="9"/>
      <c r="AB39" s="12"/>
      <c r="AC39" s="15"/>
    </row>
    <row r="40" spans="1:29" ht="15.75" x14ac:dyDescent="0.25">
      <c r="A40" s="9"/>
      <c r="B40" s="9"/>
      <c r="C40" s="9"/>
      <c r="D40" s="1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58"/>
      <c r="Z40" s="9"/>
      <c r="AA40" s="9"/>
      <c r="AB40" s="12"/>
      <c r="AC40" s="15"/>
    </row>
    <row r="41" spans="1:29" ht="15.75" x14ac:dyDescent="0.25">
      <c r="A41" s="9"/>
      <c r="B41" s="9"/>
      <c r="C41" s="9"/>
      <c r="D41" s="19"/>
      <c r="E41" s="20"/>
      <c r="F41" s="20"/>
      <c r="G41" s="20"/>
      <c r="H41" s="21"/>
      <c r="I41" s="21"/>
      <c r="J41" s="21"/>
      <c r="K41" s="21"/>
      <c r="L41" s="21"/>
      <c r="M41" s="21"/>
      <c r="X41" s="9"/>
      <c r="Y41" s="57"/>
      <c r="Z41" s="31"/>
      <c r="AA41" s="31"/>
      <c r="AB41" s="12"/>
      <c r="AC41" s="15"/>
    </row>
    <row r="42" spans="1:29" ht="15.75" x14ac:dyDescent="0.25">
      <c r="A42" s="9"/>
      <c r="B42" s="9"/>
      <c r="C42" s="9"/>
      <c r="D42" s="19"/>
      <c r="E42" s="20"/>
      <c r="F42" s="20"/>
      <c r="G42" s="20"/>
      <c r="H42" s="21"/>
      <c r="I42" s="21"/>
      <c r="J42" s="21"/>
      <c r="K42" s="21"/>
      <c r="L42" s="21"/>
      <c r="M42" s="21"/>
      <c r="X42" s="9"/>
      <c r="Y42" s="30"/>
      <c r="Z42" s="31"/>
      <c r="AA42" s="31"/>
      <c r="AB42" s="12"/>
      <c r="AC42" s="15"/>
    </row>
    <row r="43" spans="1:29" ht="15.75" x14ac:dyDescent="0.25">
      <c r="A43" s="9"/>
      <c r="B43" s="9"/>
      <c r="C43" s="9"/>
      <c r="D43" s="23"/>
      <c r="E43" s="24"/>
      <c r="F43" s="24"/>
      <c r="G43" s="24"/>
      <c r="H43" s="25"/>
      <c r="I43" s="25"/>
      <c r="J43" s="25"/>
      <c r="K43" s="25"/>
      <c r="L43" s="25"/>
      <c r="M43" s="25"/>
      <c r="V43" s="4" t="s">
        <v>44</v>
      </c>
      <c r="X43" s="30"/>
      <c r="Y43" s="30"/>
      <c r="Z43" s="31"/>
      <c r="AA43" s="31"/>
      <c r="AB43" s="12"/>
      <c r="AC43" s="15"/>
    </row>
    <row r="44" spans="1:29" ht="15.75" x14ac:dyDescent="0.25">
      <c r="A44" s="9"/>
      <c r="B44" s="9"/>
      <c r="C44" s="9"/>
      <c r="D44" s="23"/>
      <c r="E44" s="24"/>
      <c r="F44" s="24"/>
      <c r="G44" s="24"/>
      <c r="H44" s="25"/>
      <c r="I44" s="25"/>
      <c r="J44" s="25"/>
      <c r="K44" s="25"/>
      <c r="L44" s="25"/>
      <c r="M44" s="25"/>
      <c r="X44" s="30"/>
      <c r="Y44" s="30"/>
      <c r="Z44" s="31"/>
      <c r="AA44" s="31"/>
      <c r="AB44" s="12"/>
      <c r="AC44" s="15"/>
    </row>
    <row r="45" spans="1:29" ht="15.75" x14ac:dyDescent="0.25">
      <c r="A45" s="9"/>
      <c r="B45" s="9"/>
      <c r="C45" s="9"/>
      <c r="D45" s="23"/>
      <c r="E45" s="24"/>
      <c r="F45" s="24"/>
      <c r="G45" s="24"/>
      <c r="H45" s="25"/>
      <c r="I45" s="25"/>
      <c r="J45" s="25"/>
      <c r="K45" s="25"/>
      <c r="L45" s="25"/>
      <c r="M45" s="25"/>
      <c r="X45" s="30"/>
      <c r="Y45" s="9"/>
      <c r="Z45" s="31"/>
      <c r="AA45" s="31"/>
      <c r="AB45" s="12"/>
      <c r="AC45" s="15"/>
    </row>
    <row r="46" spans="1:29" ht="15.75" x14ac:dyDescent="0.25">
      <c r="A46" s="9"/>
      <c r="B46" s="9"/>
      <c r="C46" s="9"/>
      <c r="D46" s="23"/>
      <c r="E46" s="24"/>
      <c r="F46" s="24"/>
      <c r="G46" s="24"/>
      <c r="H46" s="25"/>
      <c r="I46" s="25"/>
      <c r="J46" s="25"/>
      <c r="K46" s="25"/>
      <c r="L46" s="25"/>
      <c r="M46" s="25"/>
      <c r="X46" s="30"/>
      <c r="Y46" s="9"/>
      <c r="Z46" s="31"/>
      <c r="AA46" s="31"/>
      <c r="AB46" s="12"/>
      <c r="AC46" s="15"/>
    </row>
    <row r="47" spans="1:29" ht="15.75" x14ac:dyDescent="0.25">
      <c r="A47" s="9"/>
      <c r="B47" s="9"/>
      <c r="C47" s="9"/>
      <c r="D47" s="23"/>
      <c r="E47" s="24"/>
      <c r="F47" s="24"/>
      <c r="G47" s="24"/>
      <c r="H47" s="25"/>
      <c r="I47" s="25"/>
      <c r="J47" s="25"/>
      <c r="K47" s="25"/>
      <c r="L47" s="25"/>
      <c r="M47" s="25"/>
      <c r="X47" s="30"/>
      <c r="Y47" s="9"/>
      <c r="Z47" s="31"/>
      <c r="AA47" s="31"/>
      <c r="AB47" s="12"/>
      <c r="AC47" s="15"/>
    </row>
    <row r="48" spans="1:29" ht="15.75" x14ac:dyDescent="0.25">
      <c r="A48" s="9"/>
      <c r="B48" s="9"/>
      <c r="C48" s="9"/>
      <c r="D48" s="23"/>
      <c r="E48" s="24"/>
      <c r="F48" s="24"/>
      <c r="G48" s="24"/>
      <c r="H48" s="25"/>
      <c r="I48" s="25"/>
      <c r="J48" s="25"/>
      <c r="K48" s="25"/>
      <c r="L48" s="25"/>
      <c r="M48" s="25"/>
      <c r="X48" s="9"/>
      <c r="Y48" s="9"/>
      <c r="Z48" s="31"/>
      <c r="AA48" s="31"/>
      <c r="AB48" s="12"/>
      <c r="AC48" s="15"/>
    </row>
    <row r="49" spans="1:29" ht="15.75" x14ac:dyDescent="0.25">
      <c r="A49" s="9"/>
      <c r="B49" s="9"/>
      <c r="C49" s="9"/>
      <c r="D49" s="23"/>
      <c r="E49" s="24"/>
      <c r="F49" s="24"/>
      <c r="G49" s="24"/>
      <c r="H49" s="25"/>
      <c r="I49" s="25"/>
      <c r="J49" s="25"/>
      <c r="K49" s="25"/>
      <c r="L49" s="25"/>
      <c r="M49" s="25"/>
      <c r="X49" s="9"/>
      <c r="Y49" s="9"/>
      <c r="Z49" s="31"/>
      <c r="AA49" s="31"/>
      <c r="AB49" s="12"/>
      <c r="AC49" s="15"/>
    </row>
    <row r="50" spans="1:29" ht="15.75" x14ac:dyDescent="0.25">
      <c r="A50" s="9"/>
      <c r="B50" s="9"/>
      <c r="C50" s="9"/>
      <c r="D50" s="23"/>
      <c r="E50" s="24"/>
      <c r="F50" s="24"/>
      <c r="G50" s="24"/>
      <c r="H50" s="25"/>
      <c r="I50" s="25"/>
      <c r="J50" s="25"/>
      <c r="K50" s="25"/>
      <c r="L50" s="25"/>
      <c r="M50" s="25"/>
      <c r="X50" s="9"/>
      <c r="Y50" s="9"/>
      <c r="Z50" s="9"/>
      <c r="AA50" s="31"/>
      <c r="AB50" s="12"/>
      <c r="AC50" s="15"/>
    </row>
    <row r="51" spans="1:29" ht="15.75" x14ac:dyDescent="0.25">
      <c r="A51" s="9"/>
      <c r="B51" s="9"/>
      <c r="C51" s="9"/>
      <c r="D51" s="23"/>
      <c r="E51" s="24"/>
      <c r="F51" s="24"/>
      <c r="G51" s="24"/>
      <c r="H51" s="25"/>
      <c r="I51" s="25"/>
      <c r="J51" s="25"/>
      <c r="K51" s="25"/>
      <c r="L51" s="25"/>
      <c r="M51" s="25"/>
      <c r="X51" s="9"/>
      <c r="Y51" s="9"/>
      <c r="Z51" s="9"/>
      <c r="AA51" s="9"/>
      <c r="AB51" s="12"/>
      <c r="AC51" s="15"/>
    </row>
    <row r="52" spans="1:29" ht="15.75" x14ac:dyDescent="0.25">
      <c r="A52" s="9"/>
      <c r="B52" s="9"/>
      <c r="C52" s="9"/>
      <c r="D52" s="23"/>
      <c r="E52" s="24"/>
      <c r="F52" s="24"/>
      <c r="G52" s="24"/>
      <c r="H52" s="25"/>
      <c r="I52" s="25"/>
      <c r="J52" s="25"/>
      <c r="K52" s="25"/>
      <c r="L52" s="25"/>
      <c r="M52" s="25"/>
      <c r="X52" s="9"/>
      <c r="Y52" s="9"/>
      <c r="Z52" s="9"/>
      <c r="AA52" s="9"/>
      <c r="AB52" s="12"/>
      <c r="AC52" s="15"/>
    </row>
    <row r="53" spans="1:29" ht="15.75" x14ac:dyDescent="0.25">
      <c r="A53" s="9"/>
      <c r="B53" s="9"/>
      <c r="C53" s="9"/>
      <c r="D53" s="19"/>
      <c r="E53" s="20"/>
      <c r="F53" s="20"/>
      <c r="G53" s="20"/>
      <c r="H53" s="21"/>
      <c r="I53" s="21"/>
      <c r="J53" s="21"/>
      <c r="K53" s="21"/>
      <c r="L53" s="21"/>
      <c r="M53" s="21"/>
      <c r="X53" s="9"/>
      <c r="Y53" s="9"/>
      <c r="Z53" s="9"/>
      <c r="AA53" s="9"/>
      <c r="AB53" s="12"/>
      <c r="AC53" s="15"/>
    </row>
    <row r="54" spans="1:29" ht="15.75" x14ac:dyDescent="0.25">
      <c r="A54" s="9"/>
      <c r="B54" s="9"/>
      <c r="C54" s="9"/>
      <c r="D54" s="23"/>
      <c r="E54" s="24"/>
      <c r="F54" s="24"/>
      <c r="G54" s="24"/>
      <c r="H54" s="25"/>
      <c r="I54" s="25"/>
      <c r="J54" s="25"/>
      <c r="K54" s="25"/>
      <c r="L54" s="25"/>
      <c r="M54" s="25"/>
      <c r="X54" s="9"/>
      <c r="Y54" s="9"/>
      <c r="Z54" s="9"/>
      <c r="AA54" s="9"/>
      <c r="AB54" s="12"/>
      <c r="AC54" s="15"/>
    </row>
    <row r="55" spans="1:29" ht="15.75" x14ac:dyDescent="0.25">
      <c r="A55" s="9"/>
      <c r="B55" s="9"/>
      <c r="C55" s="9"/>
      <c r="D55" s="23"/>
      <c r="E55" s="24"/>
      <c r="F55" s="24"/>
      <c r="G55" s="24"/>
      <c r="H55" s="25"/>
      <c r="I55" s="25"/>
      <c r="J55" s="25"/>
      <c r="K55" s="25"/>
      <c r="L55" s="25"/>
      <c r="M55" s="25"/>
      <c r="X55" s="9"/>
      <c r="Y55" s="9"/>
      <c r="Z55" s="9"/>
      <c r="AA55" s="9"/>
      <c r="AB55" s="12"/>
      <c r="AC55" s="15"/>
    </row>
    <row r="56" spans="1:29" ht="15.75" x14ac:dyDescent="0.25">
      <c r="A56" s="9"/>
      <c r="B56" s="9"/>
      <c r="C56" s="9"/>
      <c r="D56" s="23"/>
      <c r="E56" s="24"/>
      <c r="F56" s="24"/>
      <c r="G56" s="24"/>
      <c r="H56" s="25"/>
      <c r="I56" s="25"/>
      <c r="J56" s="25"/>
      <c r="K56" s="25"/>
      <c r="L56" s="25"/>
      <c r="M56" s="25"/>
      <c r="X56" s="9"/>
      <c r="Y56" s="9"/>
      <c r="Z56" s="9"/>
      <c r="AA56" s="9"/>
      <c r="AB56" s="12"/>
      <c r="AC56" s="15"/>
    </row>
    <row r="57" spans="1:29" ht="15.75" x14ac:dyDescent="0.25">
      <c r="A57" s="9"/>
      <c r="B57" s="9"/>
      <c r="C57" s="9"/>
      <c r="D57" s="23"/>
      <c r="E57" s="24"/>
      <c r="F57" s="24"/>
      <c r="G57" s="24"/>
      <c r="H57" s="25"/>
      <c r="I57" s="25"/>
      <c r="J57" s="25"/>
      <c r="K57" s="25"/>
      <c r="L57" s="25"/>
      <c r="M57" s="25"/>
      <c r="X57" s="9"/>
      <c r="Y57" s="9"/>
      <c r="Z57" s="9"/>
      <c r="AA57" s="9"/>
      <c r="AB57" s="12"/>
      <c r="AC57" s="15"/>
    </row>
    <row r="58" spans="1:29" ht="15.75" x14ac:dyDescent="0.25">
      <c r="A58" s="9"/>
      <c r="B58" s="9"/>
      <c r="C58" s="9"/>
      <c r="D58" s="23"/>
      <c r="E58" s="24"/>
      <c r="F58" s="24"/>
      <c r="G58" s="24"/>
      <c r="H58" s="25"/>
      <c r="I58" s="25"/>
      <c r="J58" s="25"/>
      <c r="K58" s="25"/>
      <c r="L58" s="25"/>
      <c r="M58" s="25"/>
      <c r="X58" s="9"/>
      <c r="Y58" s="9"/>
      <c r="Z58" s="9"/>
      <c r="AA58" s="9"/>
      <c r="AB58" s="12"/>
      <c r="AC58" s="15"/>
    </row>
    <row r="59" spans="1:29" ht="15.75" x14ac:dyDescent="0.25">
      <c r="A59" s="9"/>
      <c r="B59" s="9"/>
      <c r="C59" s="9"/>
      <c r="D59" s="23"/>
      <c r="E59" s="24"/>
      <c r="F59" s="24"/>
      <c r="G59" s="24"/>
      <c r="H59" s="25"/>
      <c r="I59" s="25"/>
      <c r="J59" s="25"/>
      <c r="K59" s="25"/>
      <c r="L59" s="25"/>
      <c r="M59" s="25"/>
      <c r="X59" s="9"/>
      <c r="Y59" s="9"/>
      <c r="Z59" s="9"/>
      <c r="AA59" s="9"/>
      <c r="AB59" s="12"/>
      <c r="AC59" s="15"/>
    </row>
    <row r="60" spans="1:29" ht="15.75" x14ac:dyDescent="0.25">
      <c r="A60" s="9"/>
      <c r="B60" s="9"/>
      <c r="C60" s="9"/>
      <c r="D60" s="19"/>
      <c r="E60" s="20"/>
      <c r="F60" s="20"/>
      <c r="G60" s="20"/>
      <c r="H60" s="21"/>
      <c r="I60" s="21"/>
      <c r="J60" s="21"/>
      <c r="K60" s="21"/>
      <c r="L60" s="21"/>
      <c r="M60" s="21"/>
      <c r="N60" s="26"/>
      <c r="O60" s="26"/>
      <c r="P60" s="26"/>
      <c r="Q60" s="26"/>
      <c r="R60" s="26"/>
      <c r="S60" s="26"/>
      <c r="T60" s="27"/>
      <c r="U60" s="27"/>
      <c r="V60" s="27"/>
      <c r="W60" s="27"/>
      <c r="X60" s="9"/>
      <c r="Y60" s="9"/>
      <c r="Z60" s="9"/>
      <c r="AA60" s="9"/>
      <c r="AB60" s="12"/>
      <c r="AC60" s="15"/>
    </row>
    <row r="61" spans="1:29" ht="15.75" x14ac:dyDescent="0.25">
      <c r="A61" s="9"/>
      <c r="B61" s="9"/>
      <c r="C61" s="9"/>
      <c r="D61" s="18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12"/>
      <c r="AC61" s="15"/>
    </row>
    <row r="62" spans="1:29" ht="15.75" x14ac:dyDescent="0.25">
      <c r="A62" s="9"/>
      <c r="B62" s="9"/>
      <c r="C62" s="9"/>
      <c r="D62" s="18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12"/>
      <c r="AC62" s="15"/>
    </row>
    <row r="63" spans="1:29" ht="15.75" x14ac:dyDescent="0.25">
      <c r="A63" s="9"/>
      <c r="B63" s="9"/>
      <c r="C63" s="9"/>
      <c r="D63" s="18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12"/>
      <c r="AC63" s="15"/>
    </row>
    <row r="64" spans="1:29" ht="15.75" x14ac:dyDescent="0.25">
      <c r="A64" s="9"/>
      <c r="B64" s="9"/>
      <c r="C64" s="9"/>
      <c r="D64" s="18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12"/>
      <c r="AC64" s="15"/>
    </row>
    <row r="65" spans="1:29" ht="15.75" x14ac:dyDescent="0.25">
      <c r="A65" s="9"/>
      <c r="B65" s="9"/>
      <c r="C65" s="9"/>
      <c r="D65" s="18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12"/>
      <c r="AC65" s="15"/>
    </row>
  </sheetData>
  <mergeCells count="167">
    <mergeCell ref="T27:T28"/>
    <mergeCell ref="T29:T30"/>
    <mergeCell ref="V17:V20"/>
    <mergeCell ref="W17:W20"/>
    <mergeCell ref="D21:D22"/>
    <mergeCell ref="D23:D24"/>
    <mergeCell ref="D25:D26"/>
    <mergeCell ref="D27:D28"/>
    <mergeCell ref="D29:D30"/>
    <mergeCell ref="E25:E26"/>
    <mergeCell ref="H25:H26"/>
    <mergeCell ref="K25:K26"/>
    <mergeCell ref="N25:N26"/>
    <mergeCell ref="P25:P26"/>
    <mergeCell ref="U23:U24"/>
    <mergeCell ref="W23:W24"/>
    <mergeCell ref="V23:V24"/>
    <mergeCell ref="G23:G24"/>
    <mergeCell ref="G25:G26"/>
    <mergeCell ref="T23:T24"/>
    <mergeCell ref="T25:T26"/>
    <mergeCell ref="I27:I28"/>
    <mergeCell ref="J27:J28"/>
    <mergeCell ref="L27:L28"/>
    <mergeCell ref="B16:B20"/>
    <mergeCell ref="F16:F20"/>
    <mergeCell ref="A1:C1"/>
    <mergeCell ref="A2:C2"/>
    <mergeCell ref="A4:C4"/>
    <mergeCell ref="X4:Z4"/>
    <mergeCell ref="A12:AA12"/>
    <mergeCell ref="A13:AA13"/>
    <mergeCell ref="I16:R16"/>
    <mergeCell ref="I17:K19"/>
    <mergeCell ref="O17:P19"/>
    <mergeCell ref="L17:N19"/>
    <mergeCell ref="A14:AA14"/>
    <mergeCell ref="A16:A20"/>
    <mergeCell ref="C16:C20"/>
    <mergeCell ref="D16:D20"/>
    <mergeCell ref="E16:E20"/>
    <mergeCell ref="H16:H20"/>
    <mergeCell ref="X16:X20"/>
    <mergeCell ref="Y16:Y20"/>
    <mergeCell ref="Z16:Z20"/>
    <mergeCell ref="AA16:AA20"/>
    <mergeCell ref="Q17:R19"/>
    <mergeCell ref="S17:T19"/>
    <mergeCell ref="S16:W16"/>
    <mergeCell ref="I21:I22"/>
    <mergeCell ref="J21:J22"/>
    <mergeCell ref="L21:L22"/>
    <mergeCell ref="M21:M22"/>
    <mergeCell ref="O21:O22"/>
    <mergeCell ref="T21:T22"/>
    <mergeCell ref="G16:G20"/>
    <mergeCell ref="G21:G22"/>
    <mergeCell ref="U17:U19"/>
    <mergeCell ref="Z21:Z22"/>
    <mergeCell ref="AA21:AA22"/>
    <mergeCell ref="A23:A24"/>
    <mergeCell ref="C23:C24"/>
    <mergeCell ref="E23:E24"/>
    <mergeCell ref="H23:H24"/>
    <mergeCell ref="K23:K24"/>
    <mergeCell ref="N23:N24"/>
    <mergeCell ref="S21:S22"/>
    <mergeCell ref="U21:U22"/>
    <mergeCell ref="W21:W22"/>
    <mergeCell ref="V21:V22"/>
    <mergeCell ref="X21:X22"/>
    <mergeCell ref="Y21:Y22"/>
    <mergeCell ref="N21:N22"/>
    <mergeCell ref="P21:P22"/>
    <mergeCell ref="Q21:Q22"/>
    <mergeCell ref="R21:R22"/>
    <mergeCell ref="I23:I24"/>
    <mergeCell ref="J23:J24"/>
    <mergeCell ref="L23:L24"/>
    <mergeCell ref="M23:M24"/>
    <mergeCell ref="AA23:AA24"/>
    <mergeCell ref="X23:X24"/>
    <mergeCell ref="Y23:Y24"/>
    <mergeCell ref="Z23:Z24"/>
    <mergeCell ref="P23:P24"/>
    <mergeCell ref="Q23:Q24"/>
    <mergeCell ref="R23:R24"/>
    <mergeCell ref="S23:S24"/>
    <mergeCell ref="I25:I26"/>
    <mergeCell ref="J25:J26"/>
    <mergeCell ref="L25:L26"/>
    <mergeCell ref="M25:M26"/>
    <mergeCell ref="W25:W26"/>
    <mergeCell ref="V25:V26"/>
    <mergeCell ref="X25:X26"/>
    <mergeCell ref="Y25:Y26"/>
    <mergeCell ref="Z25:Z26"/>
    <mergeCell ref="AA25:AA26"/>
    <mergeCell ref="Q25:Q26"/>
    <mergeCell ref="R25:R26"/>
    <mergeCell ref="S25:S26"/>
    <mergeCell ref="U25:U26"/>
    <mergeCell ref="Y27:Y28"/>
    <mergeCell ref="Z27:Z28"/>
    <mergeCell ref="AA27:AA28"/>
    <mergeCell ref="A29:A30"/>
    <mergeCell ref="C29:C30"/>
    <mergeCell ref="E29:E30"/>
    <mergeCell ref="H29:H30"/>
    <mergeCell ref="K29:K30"/>
    <mergeCell ref="S27:S28"/>
    <mergeCell ref="U27:U28"/>
    <mergeCell ref="W27:W28"/>
    <mergeCell ref="V27:V28"/>
    <mergeCell ref="X27:X28"/>
    <mergeCell ref="K27:K28"/>
    <mergeCell ref="N27:N28"/>
    <mergeCell ref="P27:P28"/>
    <mergeCell ref="Q27:Q28"/>
    <mergeCell ref="R27:R28"/>
    <mergeCell ref="A27:A28"/>
    <mergeCell ref="A32:Y32"/>
    <mergeCell ref="A33:C33"/>
    <mergeCell ref="Z29:Z30"/>
    <mergeCell ref="AA29:AA30"/>
    <mergeCell ref="S29:S30"/>
    <mergeCell ref="U29:U30"/>
    <mergeCell ref="W29:W30"/>
    <mergeCell ref="V29:V30"/>
    <mergeCell ref="X29:X30"/>
    <mergeCell ref="Y29:Y30"/>
    <mergeCell ref="N29:N30"/>
    <mergeCell ref="P29:P30"/>
    <mergeCell ref="Q29:Q30"/>
    <mergeCell ref="R29:R30"/>
    <mergeCell ref="I29:I30"/>
    <mergeCell ref="J29:J30"/>
    <mergeCell ref="L29:L30"/>
    <mergeCell ref="M29:M30"/>
    <mergeCell ref="O29:O30"/>
    <mergeCell ref="G29:G30"/>
    <mergeCell ref="A31:C31"/>
    <mergeCell ref="B29:B30"/>
    <mergeCell ref="F29:F30"/>
    <mergeCell ref="F21:F22"/>
    <mergeCell ref="F23:F24"/>
    <mergeCell ref="F25:F26"/>
    <mergeCell ref="F27:F28"/>
    <mergeCell ref="C27:C28"/>
    <mergeCell ref="E27:E28"/>
    <mergeCell ref="H27:H28"/>
    <mergeCell ref="G27:G28"/>
    <mergeCell ref="C21:C22"/>
    <mergeCell ref="E21:E22"/>
    <mergeCell ref="H21:H22"/>
    <mergeCell ref="A25:A26"/>
    <mergeCell ref="C25:C26"/>
    <mergeCell ref="M27:M28"/>
    <mergeCell ref="O23:O24"/>
    <mergeCell ref="O25:O26"/>
    <mergeCell ref="O27:O28"/>
    <mergeCell ref="B21:B22"/>
    <mergeCell ref="B23:B24"/>
    <mergeCell ref="B25:B26"/>
    <mergeCell ref="B27:B28"/>
    <mergeCell ref="A21:A22"/>
    <mergeCell ref="K21:K22"/>
  </mergeCells>
  <printOptions horizontalCentered="1"/>
  <pageMargins left="0" right="0" top="0.74" bottom="0" header="0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AC57"/>
  <sheetViews>
    <sheetView view="pageBreakPreview" zoomScale="71" zoomScaleSheetLayoutView="71" workbookViewId="0">
      <selection activeCell="Z25" sqref="Z25"/>
    </sheetView>
  </sheetViews>
  <sheetFormatPr defaultRowHeight="12.75" x14ac:dyDescent="0.2"/>
  <cols>
    <col min="1" max="1" width="7.42578125" style="4" customWidth="1"/>
    <col min="2" max="2" width="18" style="4" customWidth="1"/>
    <col min="3" max="3" width="29.7109375" style="4" customWidth="1"/>
    <col min="4" max="4" width="22.7109375" style="4" customWidth="1"/>
    <col min="5" max="5" width="10.42578125" style="4" customWidth="1"/>
    <col min="6" max="6" width="10.85546875" style="4" customWidth="1"/>
    <col min="7" max="7" width="10" style="4" customWidth="1"/>
    <col min="8" max="8" width="14.140625" style="4" customWidth="1"/>
    <col min="9" max="9" width="11.28515625" style="4" customWidth="1"/>
    <col min="10" max="10" width="12.5703125" style="4" customWidth="1"/>
    <col min="11" max="11" width="10.5703125" style="4" customWidth="1"/>
    <col min="12" max="12" width="10.7109375" style="4" customWidth="1"/>
    <col min="13" max="13" width="9.140625" style="4" customWidth="1"/>
    <col min="14" max="14" width="8.7109375" style="4" customWidth="1"/>
    <col min="15" max="15" width="9.7109375" style="4" customWidth="1"/>
    <col min="16" max="16" width="12.5703125" style="4" customWidth="1"/>
    <col min="17" max="17" width="4.42578125" style="4" customWidth="1"/>
    <col min="18" max="18" width="15" style="4" customWidth="1"/>
    <col min="19" max="19" width="5.28515625" style="4" customWidth="1"/>
    <col min="20" max="20" width="11.140625" style="4" customWidth="1"/>
    <col min="21" max="21" width="15.140625" style="4" customWidth="1"/>
    <col min="22" max="22" width="13.85546875" style="4" customWidth="1"/>
    <col min="23" max="23" width="13.42578125" style="4" customWidth="1"/>
    <col min="24" max="24" width="13.7109375" style="4" customWidth="1"/>
    <col min="25" max="26" width="12.7109375" style="4" customWidth="1"/>
    <col min="27" max="27" width="14.5703125" style="4" customWidth="1"/>
    <col min="28" max="28" width="16" customWidth="1"/>
    <col min="29" max="29" width="11.42578125" bestFit="1" customWidth="1"/>
  </cols>
  <sheetData>
    <row r="1" spans="1:29" s="4" customFormat="1" ht="46.9" customHeight="1" x14ac:dyDescent="0.3">
      <c r="A1" s="106" t="s">
        <v>5</v>
      </c>
      <c r="B1" s="106"/>
      <c r="C1" s="10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6" t="s">
        <v>4</v>
      </c>
      <c r="Y1" s="5"/>
      <c r="Z1" s="5"/>
      <c r="AA1" s="5"/>
    </row>
    <row r="2" spans="1:29" s="4" customFormat="1" ht="18.75" x14ac:dyDescent="0.3">
      <c r="A2" s="107" t="s">
        <v>56</v>
      </c>
      <c r="B2" s="107"/>
      <c r="C2" s="10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'ШТатное основное'!Q2</f>
        <v xml:space="preserve"> И.о. Главы ЗАТО п. Солнечный</v>
      </c>
      <c r="Y2" s="5"/>
      <c r="Z2" s="5"/>
      <c r="AA2" s="5"/>
    </row>
    <row r="3" spans="1:29" s="4" customFormat="1" ht="39" customHeight="1" x14ac:dyDescent="0.3">
      <c r="A3" s="28" t="s">
        <v>41</v>
      </c>
      <c r="B3" s="28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5" t="str">
        <f>'ШТатное основное'!S3</f>
        <v>В.М. Зубарев</v>
      </c>
      <c r="AA3" s="5"/>
    </row>
    <row r="4" spans="1:29" s="4" customFormat="1" ht="18.75" x14ac:dyDescent="0.3">
      <c r="A4" s="107" t="s">
        <v>20</v>
      </c>
      <c r="B4" s="107"/>
      <c r="C4" s="10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107" t="str">
        <f>A4</f>
        <v>" 30 " мая  2025 года</v>
      </c>
      <c r="Y4" s="107"/>
      <c r="Z4" s="107"/>
      <c r="AA4" s="5"/>
    </row>
    <row r="5" spans="1:29" s="4" customFormat="1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2"/>
      <c r="AA5" s="22"/>
    </row>
    <row r="6" spans="1:29" s="4" customFormat="1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2"/>
      <c r="AA6" s="22"/>
    </row>
    <row r="7" spans="1:29" s="4" customFormat="1" ht="18.7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5" t="s">
        <v>78</v>
      </c>
      <c r="Y7" s="1"/>
      <c r="Z7" s="22"/>
      <c r="AA7" s="22"/>
    </row>
    <row r="8" spans="1:29" s="4" customFormat="1" ht="18.7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5" t="s">
        <v>7</v>
      </c>
      <c r="Y8" s="1"/>
      <c r="Z8" s="22"/>
      <c r="AA8" s="22"/>
    </row>
    <row r="9" spans="1:29" s="4" customFormat="1" ht="18.7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5" t="s">
        <v>8</v>
      </c>
      <c r="Y9" s="1"/>
      <c r="Z9" s="22"/>
      <c r="AA9" s="22"/>
    </row>
    <row r="10" spans="1:29" s="4" customFormat="1" ht="18.7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51"/>
      <c r="S10" s="1"/>
      <c r="T10" s="1"/>
      <c r="U10" s="1"/>
      <c r="V10" s="1"/>
      <c r="W10" s="1"/>
      <c r="X10" s="49" t="str">
        <f>'ШТатное основное'!Q10</f>
        <v>от " 22 " мая 2025 года №  348-п</v>
      </c>
      <c r="Y10" s="1"/>
      <c r="Z10" s="22"/>
      <c r="AA10" s="22"/>
    </row>
    <row r="11" spans="1:29" s="4" customFormat="1" ht="18.7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51"/>
      <c r="S11" s="1"/>
      <c r="T11" s="1"/>
      <c r="U11" s="1"/>
      <c r="V11" s="1"/>
      <c r="W11" s="1"/>
      <c r="X11" s="49"/>
      <c r="Y11" s="1"/>
      <c r="Z11" s="22"/>
      <c r="AA11" s="22"/>
    </row>
    <row r="12" spans="1:29" s="4" customFormat="1" ht="18.75" x14ac:dyDescent="0.3">
      <c r="A12" s="108" t="s">
        <v>68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33"/>
      <c r="AC12" s="33"/>
    </row>
    <row r="13" spans="1:29" s="4" customFormat="1" ht="18.75" x14ac:dyDescent="0.3">
      <c r="A13" s="108" t="str">
        <f>'ШТатное основное'!A14:T14</f>
        <v>на "01" сентября 2025 года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34"/>
      <c r="AC13" s="34"/>
    </row>
    <row r="14" spans="1:29" s="4" customFormat="1" ht="15.75" x14ac:dyDescent="0.25">
      <c r="A14" s="177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35"/>
      <c r="AC14" s="35"/>
    </row>
    <row r="15" spans="1:29" s="4" customFormat="1" ht="18.75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16"/>
      <c r="Y15" s="29"/>
      <c r="Z15" s="29"/>
      <c r="AA15" s="50"/>
      <c r="AB15" s="50"/>
      <c r="AC15" s="50"/>
    </row>
    <row r="16" spans="1:29" s="4" customFormat="1" ht="22.5" customHeight="1" x14ac:dyDescent="0.25">
      <c r="A16" s="92" t="s">
        <v>6</v>
      </c>
      <c r="B16" s="92" t="s">
        <v>50</v>
      </c>
      <c r="C16" s="92" t="s">
        <v>15</v>
      </c>
      <c r="D16" s="113" t="s">
        <v>14</v>
      </c>
      <c r="E16" s="116" t="s">
        <v>0</v>
      </c>
      <c r="F16" s="116" t="s">
        <v>46</v>
      </c>
      <c r="G16" s="116" t="s">
        <v>47</v>
      </c>
      <c r="H16" s="96" t="s">
        <v>48</v>
      </c>
      <c r="I16" s="137" t="s">
        <v>69</v>
      </c>
      <c r="J16" s="137"/>
      <c r="K16" s="137"/>
      <c r="L16" s="137"/>
      <c r="M16" s="137"/>
      <c r="N16" s="137"/>
      <c r="O16" s="137"/>
      <c r="P16" s="137"/>
      <c r="Q16" s="137"/>
      <c r="R16" s="137"/>
      <c r="S16" s="137" t="s">
        <v>22</v>
      </c>
      <c r="T16" s="137"/>
      <c r="U16" s="137"/>
      <c r="V16" s="137"/>
      <c r="W16" s="137"/>
      <c r="X16" s="181" t="s">
        <v>23</v>
      </c>
      <c r="Y16" s="181" t="s">
        <v>65</v>
      </c>
      <c r="Z16" s="178" t="s">
        <v>13</v>
      </c>
      <c r="AA16" s="122" t="s">
        <v>17</v>
      </c>
      <c r="AB16" s="1"/>
      <c r="AC16" s="10"/>
    </row>
    <row r="17" spans="1:29" s="4" customFormat="1" ht="15.75" customHeight="1" x14ac:dyDescent="0.25">
      <c r="A17" s="111"/>
      <c r="B17" s="111"/>
      <c r="C17" s="111"/>
      <c r="D17" s="114"/>
      <c r="E17" s="117"/>
      <c r="F17" s="117"/>
      <c r="G17" s="117"/>
      <c r="H17" s="112"/>
      <c r="I17" s="133" t="s">
        <v>60</v>
      </c>
      <c r="J17" s="184"/>
      <c r="K17" s="134"/>
      <c r="L17" s="133" t="s">
        <v>21</v>
      </c>
      <c r="M17" s="184"/>
      <c r="N17" s="134"/>
      <c r="O17" s="133" t="s">
        <v>18</v>
      </c>
      <c r="P17" s="134"/>
      <c r="Q17" s="133" t="s">
        <v>11</v>
      </c>
      <c r="R17" s="134"/>
      <c r="S17" s="137" t="s">
        <v>63</v>
      </c>
      <c r="T17" s="137"/>
      <c r="U17" s="140" t="s">
        <v>10</v>
      </c>
      <c r="V17" s="145" t="s">
        <v>66</v>
      </c>
      <c r="W17" s="145" t="s">
        <v>64</v>
      </c>
      <c r="X17" s="182"/>
      <c r="Y17" s="182"/>
      <c r="Z17" s="179"/>
      <c r="AA17" s="123"/>
      <c r="AB17" s="1"/>
      <c r="AC17" s="10"/>
    </row>
    <row r="18" spans="1:29" s="4" customFormat="1" ht="15.75" customHeight="1" x14ac:dyDescent="0.25">
      <c r="A18" s="111"/>
      <c r="B18" s="111"/>
      <c r="C18" s="111"/>
      <c r="D18" s="114"/>
      <c r="E18" s="117"/>
      <c r="F18" s="117"/>
      <c r="G18" s="117"/>
      <c r="H18" s="112"/>
      <c r="I18" s="133"/>
      <c r="J18" s="184"/>
      <c r="K18" s="134"/>
      <c r="L18" s="133"/>
      <c r="M18" s="184"/>
      <c r="N18" s="134"/>
      <c r="O18" s="133"/>
      <c r="P18" s="134"/>
      <c r="Q18" s="133"/>
      <c r="R18" s="134"/>
      <c r="S18" s="137"/>
      <c r="T18" s="137"/>
      <c r="U18" s="140"/>
      <c r="V18" s="140"/>
      <c r="W18" s="140"/>
      <c r="X18" s="182"/>
      <c r="Y18" s="182"/>
      <c r="Z18" s="179"/>
      <c r="AA18" s="123"/>
      <c r="AB18" s="1"/>
      <c r="AC18" s="10"/>
    </row>
    <row r="19" spans="1:29" s="4" customFormat="1" ht="18" customHeight="1" x14ac:dyDescent="0.25">
      <c r="A19" s="111"/>
      <c r="B19" s="111"/>
      <c r="C19" s="111"/>
      <c r="D19" s="114"/>
      <c r="E19" s="117"/>
      <c r="F19" s="117"/>
      <c r="G19" s="117"/>
      <c r="H19" s="112"/>
      <c r="I19" s="133"/>
      <c r="J19" s="184"/>
      <c r="K19" s="134"/>
      <c r="L19" s="135"/>
      <c r="M19" s="185"/>
      <c r="N19" s="136"/>
      <c r="O19" s="135"/>
      <c r="P19" s="136"/>
      <c r="Q19" s="135"/>
      <c r="R19" s="136"/>
      <c r="S19" s="137"/>
      <c r="T19" s="137"/>
      <c r="U19" s="141"/>
      <c r="V19" s="140"/>
      <c r="W19" s="140"/>
      <c r="X19" s="182"/>
      <c r="Y19" s="182"/>
      <c r="Z19" s="179"/>
      <c r="AA19" s="123"/>
      <c r="AB19" s="1"/>
      <c r="AC19" s="10"/>
    </row>
    <row r="20" spans="1:29" s="4" customFormat="1" ht="44.25" customHeight="1" x14ac:dyDescent="0.25">
      <c r="A20" s="93"/>
      <c r="B20" s="93"/>
      <c r="C20" s="93"/>
      <c r="D20" s="115"/>
      <c r="E20" s="118"/>
      <c r="F20" s="118"/>
      <c r="G20" s="118"/>
      <c r="H20" s="97"/>
      <c r="I20" s="66" t="s">
        <v>73</v>
      </c>
      <c r="J20" s="66" t="s">
        <v>71</v>
      </c>
      <c r="K20" s="67" t="s">
        <v>70</v>
      </c>
      <c r="L20" s="68" t="s">
        <v>74</v>
      </c>
      <c r="M20" s="68" t="s">
        <v>72</v>
      </c>
      <c r="N20" s="67" t="s">
        <v>70</v>
      </c>
      <c r="O20" s="68" t="s">
        <v>72</v>
      </c>
      <c r="P20" s="67" t="s">
        <v>70</v>
      </c>
      <c r="Q20" s="67" t="s">
        <v>1</v>
      </c>
      <c r="R20" s="67" t="s">
        <v>12</v>
      </c>
      <c r="S20" s="70" t="s">
        <v>1</v>
      </c>
      <c r="T20" s="71" t="s">
        <v>12</v>
      </c>
      <c r="U20" s="67" t="s">
        <v>70</v>
      </c>
      <c r="V20" s="141"/>
      <c r="W20" s="141"/>
      <c r="X20" s="183"/>
      <c r="Y20" s="183"/>
      <c r="Z20" s="180"/>
      <c r="AA20" s="124"/>
      <c r="AB20" s="2"/>
      <c r="AC20" s="2"/>
    </row>
    <row r="21" spans="1:29" s="4" customFormat="1" ht="14.25" customHeight="1" x14ac:dyDescent="0.25">
      <c r="A21" s="92">
        <v>1</v>
      </c>
      <c r="B21" s="186" t="s">
        <v>52</v>
      </c>
      <c r="C21" s="92" t="s">
        <v>29</v>
      </c>
      <c r="D21" s="113" t="s">
        <v>35</v>
      </c>
      <c r="E21" s="158">
        <v>18705</v>
      </c>
      <c r="F21" s="156">
        <v>18</v>
      </c>
      <c r="G21" s="156">
        <v>2</v>
      </c>
      <c r="H21" s="160">
        <f>E21/F21*G21</f>
        <v>2078.33</v>
      </c>
      <c r="I21" s="146"/>
      <c r="J21" s="146"/>
      <c r="K21" s="150"/>
      <c r="L21" s="150"/>
      <c r="M21" s="150"/>
      <c r="N21" s="150"/>
      <c r="O21" s="150"/>
      <c r="P21" s="150"/>
      <c r="Q21" s="90">
        <v>10</v>
      </c>
      <c r="R21" s="165">
        <f t="shared" ref="R21" si="0">H21*Q21/100</f>
        <v>207.83</v>
      </c>
      <c r="S21" s="137"/>
      <c r="T21" s="169"/>
      <c r="U21" s="150"/>
      <c r="V21" s="150"/>
      <c r="W21" s="163"/>
      <c r="X21" s="104">
        <f t="shared" ref="X21" si="1">(H21+K21+R21+U21)*0.3</f>
        <v>685.85</v>
      </c>
      <c r="Y21" s="104">
        <f t="shared" ref="Y21" si="2">X21</f>
        <v>685.85</v>
      </c>
      <c r="Z21" s="104">
        <f t="shared" ref="Z21" si="3">H21+K21+R21+U21+X21+Y21</f>
        <v>3657.86</v>
      </c>
      <c r="AA21" s="104">
        <f t="shared" ref="AA21" si="4">Z21*12</f>
        <v>43894.32</v>
      </c>
      <c r="AB21" s="55"/>
      <c r="AC21" s="2"/>
    </row>
    <row r="22" spans="1:29" s="4" customFormat="1" ht="14.25" customHeight="1" x14ac:dyDescent="0.25">
      <c r="A22" s="93"/>
      <c r="B22" s="187"/>
      <c r="C22" s="93"/>
      <c r="D22" s="115"/>
      <c r="E22" s="159"/>
      <c r="F22" s="157"/>
      <c r="G22" s="157"/>
      <c r="H22" s="161"/>
      <c r="I22" s="147"/>
      <c r="J22" s="147"/>
      <c r="K22" s="151"/>
      <c r="L22" s="151"/>
      <c r="M22" s="151"/>
      <c r="N22" s="151"/>
      <c r="O22" s="151"/>
      <c r="P22" s="151"/>
      <c r="Q22" s="91"/>
      <c r="R22" s="166"/>
      <c r="S22" s="137"/>
      <c r="T22" s="170"/>
      <c r="U22" s="151"/>
      <c r="V22" s="151"/>
      <c r="W22" s="164"/>
      <c r="X22" s="105"/>
      <c r="Y22" s="105"/>
      <c r="Z22" s="105"/>
      <c r="AA22" s="105"/>
      <c r="AB22" s="55"/>
      <c r="AC22" s="2"/>
    </row>
    <row r="23" spans="1:29" s="4" customFormat="1" ht="20.100000000000001" customHeight="1" x14ac:dyDescent="0.25">
      <c r="A23" s="130" t="s">
        <v>24</v>
      </c>
      <c r="B23" s="130"/>
      <c r="C23" s="130"/>
      <c r="D23" s="48"/>
      <c r="E23" s="65">
        <f>SUM(E21:E22)</f>
        <v>18705</v>
      </c>
      <c r="F23" s="62" t="s">
        <v>62</v>
      </c>
      <c r="G23" s="62">
        <f>SUM(G21:G22)</f>
        <v>2</v>
      </c>
      <c r="H23" s="14">
        <f>SUM(H21:H22)</f>
        <v>2078.33</v>
      </c>
      <c r="I23" s="62" t="s">
        <v>62</v>
      </c>
      <c r="J23" s="62" t="s">
        <v>62</v>
      </c>
      <c r="K23" s="14">
        <f>SUM(K21:K22)</f>
        <v>0</v>
      </c>
      <c r="L23" s="62" t="s">
        <v>62</v>
      </c>
      <c r="M23" s="62" t="s">
        <v>62</v>
      </c>
      <c r="N23" s="14">
        <f>SUM(N21:N22)</f>
        <v>0</v>
      </c>
      <c r="O23" s="62" t="s">
        <v>62</v>
      </c>
      <c r="P23" s="14">
        <f>SUM(P21:P22)</f>
        <v>0</v>
      </c>
      <c r="Q23" s="62" t="s">
        <v>62</v>
      </c>
      <c r="R23" s="61">
        <f>SUM(R21:R22)</f>
        <v>207.83</v>
      </c>
      <c r="S23" s="62" t="s">
        <v>62</v>
      </c>
      <c r="T23" s="61">
        <v>0</v>
      </c>
      <c r="U23" s="14">
        <f t="shared" ref="U23:AA23" si="5">SUM(U21:U22)</f>
        <v>0</v>
      </c>
      <c r="V23" s="14">
        <f t="shared" si="5"/>
        <v>0</v>
      </c>
      <c r="W23" s="53">
        <f t="shared" si="5"/>
        <v>0</v>
      </c>
      <c r="X23" s="14">
        <f t="shared" si="5"/>
        <v>685.85</v>
      </c>
      <c r="Y23" s="14">
        <f t="shared" si="5"/>
        <v>685.85</v>
      </c>
      <c r="Z23" s="14">
        <f t="shared" si="5"/>
        <v>3657.86</v>
      </c>
      <c r="AA23" s="14">
        <f t="shared" si="5"/>
        <v>43894.32</v>
      </c>
      <c r="AB23" s="3"/>
      <c r="AC23" s="17"/>
    </row>
    <row r="24" spans="1:29" s="4" customFormat="1" ht="18" customHeight="1" x14ac:dyDescent="0.25">
      <c r="A24" s="127" t="s">
        <v>19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9"/>
      <c r="Z24" s="47">
        <f>Z25-Z23</f>
        <v>4094.31</v>
      </c>
      <c r="AA24" s="43">
        <f>AA25-AA23</f>
        <v>49131.68</v>
      </c>
      <c r="AB24" s="2"/>
      <c r="AC24" s="10"/>
    </row>
    <row r="25" spans="1:29" s="4" customFormat="1" ht="15.75" customHeight="1" x14ac:dyDescent="0.25">
      <c r="A25" s="125" t="s">
        <v>2</v>
      </c>
      <c r="B25" s="162"/>
      <c r="C25" s="126"/>
      <c r="D25" s="45"/>
      <c r="E25" s="65">
        <f>E23</f>
        <v>18705</v>
      </c>
      <c r="F25" s="62" t="s">
        <v>62</v>
      </c>
      <c r="G25" s="62">
        <f>G23</f>
        <v>2</v>
      </c>
      <c r="H25" s="40">
        <f>H23</f>
        <v>2078.33</v>
      </c>
      <c r="I25" s="62" t="s">
        <v>62</v>
      </c>
      <c r="J25" s="62" t="s">
        <v>62</v>
      </c>
      <c r="K25" s="14">
        <f>K23</f>
        <v>0</v>
      </c>
      <c r="L25" s="62" t="s">
        <v>62</v>
      </c>
      <c r="M25" s="69" t="s">
        <v>62</v>
      </c>
      <c r="N25" s="14">
        <f>N23</f>
        <v>0</v>
      </c>
      <c r="O25" s="52" t="s">
        <v>62</v>
      </c>
      <c r="P25" s="39">
        <f>P23</f>
        <v>0</v>
      </c>
      <c r="Q25" s="62" t="s">
        <v>62</v>
      </c>
      <c r="R25" s="61">
        <f>R23</f>
        <v>207.83</v>
      </c>
      <c r="S25" s="69" t="s">
        <v>62</v>
      </c>
      <c r="T25" s="39">
        <f t="shared" ref="T25:Y25" si="6">T23</f>
        <v>0</v>
      </c>
      <c r="U25" s="39">
        <f t="shared" si="6"/>
        <v>0</v>
      </c>
      <c r="V25" s="39">
        <f t="shared" si="6"/>
        <v>0</v>
      </c>
      <c r="W25" s="39">
        <f t="shared" si="6"/>
        <v>0</v>
      </c>
      <c r="X25" s="14">
        <f t="shared" si="6"/>
        <v>685.85</v>
      </c>
      <c r="Y25" s="46">
        <f t="shared" si="6"/>
        <v>685.85</v>
      </c>
      <c r="Z25" s="39">
        <f>AA25/12</f>
        <v>7752.17</v>
      </c>
      <c r="AA25" s="42">
        <v>93026</v>
      </c>
      <c r="AB25" s="1"/>
      <c r="AC25" s="10"/>
    </row>
    <row r="26" spans="1:29" ht="15.75" x14ac:dyDescent="0.25">
      <c r="A26" s="8"/>
      <c r="B26" s="8"/>
      <c r="C26" s="10"/>
      <c r="D26" s="10"/>
      <c r="E26" s="10"/>
      <c r="F26" s="10"/>
      <c r="G26" s="10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0"/>
      <c r="Y26" s="10"/>
      <c r="Z26" s="10"/>
      <c r="AA26" s="10"/>
      <c r="AB26" s="41"/>
      <c r="AC26" s="13"/>
    </row>
    <row r="27" spans="1:29" ht="26.45" customHeight="1" x14ac:dyDescent="0.3">
      <c r="A27" s="37" t="s">
        <v>38</v>
      </c>
      <c r="B27" s="37"/>
      <c r="D27" s="38"/>
      <c r="E27" s="5"/>
      <c r="F27" s="5"/>
      <c r="G27" s="5"/>
      <c r="H27" s="11"/>
      <c r="I27" s="11"/>
      <c r="J27" s="11"/>
      <c r="K27" s="11"/>
      <c r="L27" s="11"/>
      <c r="M27" s="11"/>
      <c r="N27" s="32"/>
      <c r="O27" s="32"/>
      <c r="P27" s="32"/>
      <c r="Q27" s="32"/>
      <c r="R27" s="32"/>
      <c r="S27" s="32"/>
      <c r="T27" s="11"/>
      <c r="U27" s="11"/>
      <c r="V27" s="11"/>
      <c r="W27" s="11"/>
      <c r="X27" s="10"/>
      <c r="Y27" s="10"/>
      <c r="Z27" s="10"/>
      <c r="AA27" s="10"/>
      <c r="AB27" s="41"/>
      <c r="AC27" s="13"/>
    </row>
    <row r="28" spans="1:29" ht="15.75" x14ac:dyDescent="0.25">
      <c r="A28" s="9"/>
      <c r="B28" s="9"/>
      <c r="C28" s="9"/>
      <c r="D28" s="1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30"/>
      <c r="Z28" s="31"/>
      <c r="AA28" s="31"/>
      <c r="AB28" s="41"/>
      <c r="AC28" s="15"/>
    </row>
    <row r="29" spans="1:29" ht="15.75" x14ac:dyDescent="0.25">
      <c r="A29" s="9"/>
      <c r="B29" s="9"/>
      <c r="C29" s="9"/>
      <c r="D29" s="1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30"/>
      <c r="Z29" s="31"/>
      <c r="AA29" s="31"/>
      <c r="AB29" s="12"/>
      <c r="AC29" s="15"/>
    </row>
    <row r="30" spans="1:29" ht="15.75" x14ac:dyDescent="0.25">
      <c r="A30" s="9"/>
      <c r="B30" s="9"/>
      <c r="C30" s="9"/>
      <c r="D30" s="1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30"/>
      <c r="Z30" s="31"/>
      <c r="AA30" s="31"/>
      <c r="AB30" s="12"/>
      <c r="AC30" s="15"/>
    </row>
    <row r="31" spans="1:29" ht="15.75" x14ac:dyDescent="0.25">
      <c r="A31" s="9"/>
      <c r="B31" s="9"/>
      <c r="C31" s="9"/>
      <c r="D31" s="1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30"/>
      <c r="Y31" s="56"/>
      <c r="Z31" s="31"/>
      <c r="AA31" s="9"/>
      <c r="AB31" s="12"/>
      <c r="AC31" s="15"/>
    </row>
    <row r="32" spans="1:29" ht="15.75" x14ac:dyDescent="0.25">
      <c r="A32" s="9"/>
      <c r="B32" s="9"/>
      <c r="C32" s="9"/>
      <c r="D32" s="18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58"/>
      <c r="Z32" s="9"/>
      <c r="AA32" s="9"/>
      <c r="AB32" s="12"/>
      <c r="AC32" s="15"/>
    </row>
    <row r="33" spans="1:29" ht="15.75" x14ac:dyDescent="0.25">
      <c r="A33" s="9"/>
      <c r="B33" s="9"/>
      <c r="C33" s="9"/>
      <c r="D33" s="19"/>
      <c r="E33" s="20"/>
      <c r="F33" s="20"/>
      <c r="G33" s="20"/>
      <c r="H33" s="21"/>
      <c r="I33" s="21"/>
      <c r="J33" s="21"/>
      <c r="K33" s="21"/>
      <c r="L33" s="21"/>
      <c r="M33" s="21"/>
      <c r="X33" s="9"/>
      <c r="Y33" s="57"/>
      <c r="Z33" s="31"/>
      <c r="AA33" s="31"/>
      <c r="AB33" s="12"/>
      <c r="AC33" s="15"/>
    </row>
    <row r="34" spans="1:29" ht="15.75" x14ac:dyDescent="0.25">
      <c r="A34" s="9"/>
      <c r="B34" s="9"/>
      <c r="C34" s="9"/>
      <c r="D34" s="19"/>
      <c r="E34" s="20"/>
      <c r="F34" s="20"/>
      <c r="G34" s="20"/>
      <c r="H34" s="21"/>
      <c r="I34" s="21"/>
      <c r="J34" s="21"/>
      <c r="K34" s="21"/>
      <c r="L34" s="21"/>
      <c r="M34" s="21"/>
      <c r="X34" s="9"/>
      <c r="Y34" s="30"/>
      <c r="Z34" s="31"/>
      <c r="AA34" s="31"/>
      <c r="AB34" s="12"/>
      <c r="AC34" s="15"/>
    </row>
    <row r="35" spans="1:29" ht="15.75" x14ac:dyDescent="0.25">
      <c r="A35" s="9"/>
      <c r="B35" s="9"/>
      <c r="C35" s="9"/>
      <c r="D35" s="23"/>
      <c r="E35" s="24"/>
      <c r="F35" s="24"/>
      <c r="G35" s="24"/>
      <c r="H35" s="25"/>
      <c r="I35" s="25"/>
      <c r="J35" s="25"/>
      <c r="K35" s="25"/>
      <c r="L35" s="25"/>
      <c r="M35" s="25"/>
      <c r="X35" s="30"/>
      <c r="Y35" s="30"/>
      <c r="Z35" s="31"/>
      <c r="AA35" s="31"/>
      <c r="AB35" s="12"/>
      <c r="AC35" s="15"/>
    </row>
    <row r="36" spans="1:29" ht="15.75" x14ac:dyDescent="0.25">
      <c r="A36" s="9"/>
      <c r="B36" s="9"/>
      <c r="C36" s="9"/>
      <c r="D36" s="23"/>
      <c r="E36" s="24"/>
      <c r="F36" s="24"/>
      <c r="G36" s="24"/>
      <c r="H36" s="25"/>
      <c r="I36" s="25"/>
      <c r="J36" s="25"/>
      <c r="K36" s="25"/>
      <c r="L36" s="25"/>
      <c r="M36" s="25"/>
      <c r="X36" s="30"/>
      <c r="Y36" s="30"/>
      <c r="Z36" s="31"/>
      <c r="AA36" s="31"/>
      <c r="AB36" s="12"/>
      <c r="AC36" s="15"/>
    </row>
    <row r="37" spans="1:29" ht="15.75" x14ac:dyDescent="0.25">
      <c r="A37" s="9"/>
      <c r="B37" s="9"/>
      <c r="C37" s="9"/>
      <c r="D37" s="23"/>
      <c r="E37" s="24"/>
      <c r="F37" s="24"/>
      <c r="G37" s="24"/>
      <c r="H37" s="25"/>
      <c r="I37" s="25"/>
      <c r="J37" s="25"/>
      <c r="K37" s="25"/>
      <c r="L37" s="25"/>
      <c r="M37" s="25"/>
      <c r="X37" s="30"/>
      <c r="Y37" s="9"/>
      <c r="Z37" s="31"/>
      <c r="AA37" s="31"/>
      <c r="AB37" s="12"/>
      <c r="AC37" s="15"/>
    </row>
    <row r="38" spans="1:29" ht="15.75" x14ac:dyDescent="0.25">
      <c r="A38" s="9"/>
      <c r="B38" s="9"/>
      <c r="C38" s="9"/>
      <c r="D38" s="23"/>
      <c r="E38" s="24"/>
      <c r="F38" s="24"/>
      <c r="G38" s="24"/>
      <c r="H38" s="25"/>
      <c r="I38" s="25"/>
      <c r="J38" s="25"/>
      <c r="K38" s="25"/>
      <c r="L38" s="25"/>
      <c r="M38" s="25"/>
      <c r="X38" s="30"/>
      <c r="Y38" s="9"/>
      <c r="Z38" s="31"/>
      <c r="AA38" s="31"/>
      <c r="AB38" s="12"/>
      <c r="AC38" s="15"/>
    </row>
    <row r="39" spans="1:29" ht="15.75" x14ac:dyDescent="0.25">
      <c r="A39" s="9"/>
      <c r="B39" s="9"/>
      <c r="C39" s="9"/>
      <c r="D39" s="23"/>
      <c r="E39" s="24"/>
      <c r="F39" s="24"/>
      <c r="G39" s="24"/>
      <c r="H39" s="25"/>
      <c r="I39" s="25"/>
      <c r="J39" s="25"/>
      <c r="K39" s="25"/>
      <c r="L39" s="25"/>
      <c r="M39" s="25"/>
      <c r="X39" s="30"/>
      <c r="Y39" s="9"/>
      <c r="Z39" s="31"/>
      <c r="AA39" s="31"/>
      <c r="AB39" s="12"/>
      <c r="AC39" s="15"/>
    </row>
    <row r="40" spans="1:29" ht="15.75" x14ac:dyDescent="0.25">
      <c r="A40" s="9"/>
      <c r="B40" s="9"/>
      <c r="C40" s="9"/>
      <c r="D40" s="23"/>
      <c r="E40" s="24"/>
      <c r="F40" s="24"/>
      <c r="G40" s="24"/>
      <c r="H40" s="25"/>
      <c r="I40" s="25"/>
      <c r="J40" s="25"/>
      <c r="K40" s="25"/>
      <c r="L40" s="25"/>
      <c r="M40" s="25"/>
      <c r="X40" s="9"/>
      <c r="Y40" s="9"/>
      <c r="Z40" s="31"/>
      <c r="AA40" s="31"/>
      <c r="AB40" s="12"/>
      <c r="AC40" s="15"/>
    </row>
    <row r="41" spans="1:29" ht="15.75" x14ac:dyDescent="0.25">
      <c r="A41" s="9"/>
      <c r="B41" s="9"/>
      <c r="C41" s="9"/>
      <c r="D41" s="23"/>
      <c r="E41" s="24"/>
      <c r="F41" s="24"/>
      <c r="G41" s="24"/>
      <c r="H41" s="25"/>
      <c r="I41" s="25"/>
      <c r="J41" s="25"/>
      <c r="K41" s="25"/>
      <c r="L41" s="25"/>
      <c r="M41" s="25"/>
      <c r="X41" s="9"/>
      <c r="Y41" s="9"/>
      <c r="Z41" s="31"/>
      <c r="AA41" s="31"/>
      <c r="AB41" s="12"/>
      <c r="AC41" s="15"/>
    </row>
    <row r="42" spans="1:29" ht="15.75" x14ac:dyDescent="0.25">
      <c r="A42" s="9"/>
      <c r="B42" s="9"/>
      <c r="C42" s="9"/>
      <c r="D42" s="23"/>
      <c r="E42" s="24"/>
      <c r="F42" s="24"/>
      <c r="G42" s="24"/>
      <c r="H42" s="25"/>
      <c r="I42" s="25"/>
      <c r="J42" s="25"/>
      <c r="K42" s="25"/>
      <c r="L42" s="25"/>
      <c r="M42" s="25"/>
      <c r="X42" s="9"/>
      <c r="Y42" s="9"/>
      <c r="Z42" s="9"/>
      <c r="AA42" s="31"/>
      <c r="AB42" s="12"/>
      <c r="AC42" s="15"/>
    </row>
    <row r="43" spans="1:29" ht="15.75" x14ac:dyDescent="0.25">
      <c r="A43" s="9"/>
      <c r="B43" s="9"/>
      <c r="C43" s="9"/>
      <c r="D43" s="23"/>
      <c r="E43" s="24"/>
      <c r="F43" s="24"/>
      <c r="G43" s="24"/>
      <c r="H43" s="25"/>
      <c r="I43" s="25"/>
      <c r="J43" s="25"/>
      <c r="K43" s="25"/>
      <c r="L43" s="25"/>
      <c r="M43" s="25"/>
      <c r="X43" s="9"/>
      <c r="Y43" s="9"/>
      <c r="Z43" s="9"/>
      <c r="AA43" s="9"/>
      <c r="AB43" s="12"/>
      <c r="AC43" s="15"/>
    </row>
    <row r="44" spans="1:29" ht="15.75" x14ac:dyDescent="0.25">
      <c r="A44" s="9"/>
      <c r="B44" s="9"/>
      <c r="C44" s="9"/>
      <c r="D44" s="23"/>
      <c r="E44" s="24"/>
      <c r="F44" s="24"/>
      <c r="G44" s="24"/>
      <c r="H44" s="25"/>
      <c r="I44" s="25"/>
      <c r="J44" s="25"/>
      <c r="K44" s="25"/>
      <c r="L44" s="25"/>
      <c r="M44" s="25"/>
      <c r="X44" s="9"/>
      <c r="Y44" s="9"/>
      <c r="Z44" s="9"/>
      <c r="AA44" s="9"/>
      <c r="AB44" s="12"/>
      <c r="AC44" s="15"/>
    </row>
    <row r="45" spans="1:29" ht="15.75" x14ac:dyDescent="0.25">
      <c r="A45" s="9"/>
      <c r="B45" s="9"/>
      <c r="C45" s="9"/>
      <c r="D45" s="19"/>
      <c r="E45" s="20"/>
      <c r="F45" s="20"/>
      <c r="G45" s="20"/>
      <c r="H45" s="21"/>
      <c r="I45" s="21"/>
      <c r="J45" s="21"/>
      <c r="K45" s="21"/>
      <c r="L45" s="21"/>
      <c r="M45" s="21"/>
      <c r="X45" s="9"/>
      <c r="Y45" s="9"/>
      <c r="Z45" s="9"/>
      <c r="AA45" s="9"/>
      <c r="AB45" s="12"/>
      <c r="AC45" s="15"/>
    </row>
    <row r="46" spans="1:29" ht="15.75" x14ac:dyDescent="0.25">
      <c r="A46" s="9"/>
      <c r="B46" s="9"/>
      <c r="C46" s="9"/>
      <c r="D46" s="23"/>
      <c r="E46" s="24"/>
      <c r="F46" s="24"/>
      <c r="G46" s="24"/>
      <c r="H46" s="25"/>
      <c r="I46" s="25"/>
      <c r="J46" s="25"/>
      <c r="K46" s="25"/>
      <c r="L46" s="25"/>
      <c r="M46" s="25"/>
      <c r="X46" s="9"/>
      <c r="Y46" s="9"/>
      <c r="Z46" s="9"/>
      <c r="AA46" s="9"/>
      <c r="AB46" s="12"/>
      <c r="AC46" s="15"/>
    </row>
    <row r="47" spans="1:29" ht="15.75" x14ac:dyDescent="0.25">
      <c r="A47" s="9"/>
      <c r="B47" s="9"/>
      <c r="C47" s="9"/>
      <c r="D47" s="23"/>
      <c r="E47" s="24"/>
      <c r="F47" s="24"/>
      <c r="G47" s="24"/>
      <c r="H47" s="25"/>
      <c r="I47" s="25"/>
      <c r="J47" s="25"/>
      <c r="K47" s="25"/>
      <c r="L47" s="25"/>
      <c r="M47" s="25"/>
      <c r="X47" s="9"/>
      <c r="Y47" s="9"/>
      <c r="Z47" s="9"/>
      <c r="AA47" s="9"/>
      <c r="AB47" s="12"/>
      <c r="AC47" s="15"/>
    </row>
    <row r="48" spans="1:29" ht="15.75" x14ac:dyDescent="0.25">
      <c r="A48" s="9"/>
      <c r="B48" s="9"/>
      <c r="C48" s="9"/>
      <c r="D48" s="23"/>
      <c r="E48" s="24"/>
      <c r="F48" s="24"/>
      <c r="G48" s="24"/>
      <c r="H48" s="25"/>
      <c r="I48" s="25"/>
      <c r="J48" s="25"/>
      <c r="K48" s="25"/>
      <c r="L48" s="25"/>
      <c r="M48" s="25"/>
      <c r="X48" s="9"/>
      <c r="Y48" s="9"/>
      <c r="Z48" s="9"/>
      <c r="AA48" s="9"/>
      <c r="AB48" s="12"/>
      <c r="AC48" s="15"/>
    </row>
    <row r="49" spans="1:29" ht="15.75" x14ac:dyDescent="0.25">
      <c r="A49" s="9"/>
      <c r="B49" s="9"/>
      <c r="C49" s="9"/>
      <c r="D49" s="23"/>
      <c r="E49" s="24"/>
      <c r="F49" s="24"/>
      <c r="G49" s="24"/>
      <c r="H49" s="25"/>
      <c r="I49" s="25"/>
      <c r="J49" s="25"/>
      <c r="K49" s="25"/>
      <c r="L49" s="25"/>
      <c r="M49" s="25"/>
      <c r="X49" s="9"/>
      <c r="Y49" s="9"/>
      <c r="Z49" s="9"/>
      <c r="AA49" s="9"/>
      <c r="AB49" s="12"/>
      <c r="AC49" s="15"/>
    </row>
    <row r="50" spans="1:29" ht="15.75" x14ac:dyDescent="0.25">
      <c r="A50" s="9"/>
      <c r="B50" s="9"/>
      <c r="C50" s="9"/>
      <c r="D50" s="23"/>
      <c r="E50" s="24"/>
      <c r="F50" s="24"/>
      <c r="G50" s="24"/>
      <c r="H50" s="25"/>
      <c r="I50" s="25"/>
      <c r="J50" s="25"/>
      <c r="K50" s="25"/>
      <c r="L50" s="25"/>
      <c r="M50" s="25"/>
      <c r="X50" s="9"/>
      <c r="Y50" s="9"/>
      <c r="Z50" s="9"/>
      <c r="AA50" s="9"/>
      <c r="AB50" s="12"/>
      <c r="AC50" s="15"/>
    </row>
    <row r="51" spans="1:29" ht="15.75" x14ac:dyDescent="0.25">
      <c r="A51" s="9"/>
      <c r="B51" s="9"/>
      <c r="C51" s="9"/>
      <c r="D51" s="23"/>
      <c r="E51" s="24"/>
      <c r="F51" s="24"/>
      <c r="G51" s="24"/>
      <c r="H51" s="25"/>
      <c r="I51" s="25"/>
      <c r="J51" s="25"/>
      <c r="K51" s="25"/>
      <c r="L51" s="25"/>
      <c r="M51" s="25"/>
      <c r="X51" s="9"/>
      <c r="Y51" s="9"/>
      <c r="Z51" s="9"/>
      <c r="AA51" s="9"/>
      <c r="AB51" s="12"/>
      <c r="AC51" s="15"/>
    </row>
    <row r="52" spans="1:29" ht="15.75" x14ac:dyDescent="0.25">
      <c r="A52" s="9"/>
      <c r="B52" s="9"/>
      <c r="C52" s="9"/>
      <c r="D52" s="19"/>
      <c r="E52" s="20"/>
      <c r="F52" s="20"/>
      <c r="G52" s="20"/>
      <c r="H52" s="21"/>
      <c r="I52" s="21"/>
      <c r="J52" s="21"/>
      <c r="K52" s="21"/>
      <c r="L52" s="21"/>
      <c r="M52" s="21"/>
      <c r="N52" s="26"/>
      <c r="O52" s="26"/>
      <c r="P52" s="26"/>
      <c r="Q52" s="26"/>
      <c r="R52" s="26"/>
      <c r="S52" s="26"/>
      <c r="T52" s="27"/>
      <c r="U52" s="27"/>
      <c r="V52" s="27"/>
      <c r="W52" s="27"/>
      <c r="X52" s="9"/>
      <c r="Y52" s="9"/>
      <c r="Z52" s="9"/>
      <c r="AA52" s="9"/>
      <c r="AB52" s="12"/>
      <c r="AC52" s="15"/>
    </row>
    <row r="53" spans="1:29" ht="15.75" x14ac:dyDescent="0.25">
      <c r="A53" s="9"/>
      <c r="B53" s="9"/>
      <c r="C53" s="9"/>
      <c r="D53" s="18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12"/>
      <c r="AC53" s="15"/>
    </row>
    <row r="54" spans="1:29" ht="15.75" x14ac:dyDescent="0.25">
      <c r="A54" s="9"/>
      <c r="B54" s="9"/>
      <c r="C54" s="9"/>
      <c r="D54" s="1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12"/>
      <c r="AC54" s="15"/>
    </row>
    <row r="55" spans="1:29" ht="15.75" x14ac:dyDescent="0.25">
      <c r="A55" s="9"/>
      <c r="B55" s="9"/>
      <c r="C55" s="9"/>
      <c r="D55" s="18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12"/>
      <c r="AC55" s="15"/>
    </row>
    <row r="56" spans="1:29" ht="15.75" x14ac:dyDescent="0.25">
      <c r="A56" s="9"/>
      <c r="B56" s="9"/>
      <c r="C56" s="9"/>
      <c r="D56" s="18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12"/>
      <c r="AC56" s="15"/>
    </row>
    <row r="57" spans="1:29" ht="15.75" x14ac:dyDescent="0.25">
      <c r="A57" s="9"/>
      <c r="B57" s="9"/>
      <c r="C57" s="9"/>
      <c r="D57" s="18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12"/>
      <c r="AC57" s="15"/>
    </row>
  </sheetData>
  <mergeCells count="59">
    <mergeCell ref="A23:C23"/>
    <mergeCell ref="A24:Y24"/>
    <mergeCell ref="A25:C25"/>
    <mergeCell ref="W21:W22"/>
    <mergeCell ref="X21:X22"/>
    <mergeCell ref="Y21:Y22"/>
    <mergeCell ref="M21:M22"/>
    <mergeCell ref="N21:N22"/>
    <mergeCell ref="O21:O22"/>
    <mergeCell ref="P21:P22"/>
    <mergeCell ref="Q21:Q22"/>
    <mergeCell ref="A21:A22"/>
    <mergeCell ref="B21:B22"/>
    <mergeCell ref="C21:C22"/>
    <mergeCell ref="D21:D22"/>
    <mergeCell ref="E21:E22"/>
    <mergeCell ref="Z21:Z22"/>
    <mergeCell ref="AA21:AA22"/>
    <mergeCell ref="R21:R22"/>
    <mergeCell ref="S21:S22"/>
    <mergeCell ref="T21:T22"/>
    <mergeCell ref="U21:U22"/>
    <mergeCell ref="V21:V22"/>
    <mergeCell ref="F21:F22"/>
    <mergeCell ref="G21:G22"/>
    <mergeCell ref="H21:H22"/>
    <mergeCell ref="I21:I22"/>
    <mergeCell ref="J21:J22"/>
    <mergeCell ref="K21:K22"/>
    <mergeCell ref="L21:L22"/>
    <mergeCell ref="X4:Z4"/>
    <mergeCell ref="A12:AA12"/>
    <mergeCell ref="A13:AA13"/>
    <mergeCell ref="A14:AA14"/>
    <mergeCell ref="I16:R16"/>
    <mergeCell ref="S16:W16"/>
    <mergeCell ref="AA16:AA20"/>
    <mergeCell ref="I17:K19"/>
    <mergeCell ref="L17:N19"/>
    <mergeCell ref="O17:P19"/>
    <mergeCell ref="S17:T19"/>
    <mergeCell ref="U17:U19"/>
    <mergeCell ref="V17:V20"/>
    <mergeCell ref="W17:W20"/>
    <mergeCell ref="A1:C1"/>
    <mergeCell ref="A2:C2"/>
    <mergeCell ref="A4:C4"/>
    <mergeCell ref="A16:A20"/>
    <mergeCell ref="B16:B20"/>
    <mergeCell ref="C16:C20"/>
    <mergeCell ref="Z16:Z20"/>
    <mergeCell ref="Q17:R19"/>
    <mergeCell ref="X16:X20"/>
    <mergeCell ref="Y16:Y20"/>
    <mergeCell ref="D16:D20"/>
    <mergeCell ref="E16:E20"/>
    <mergeCell ref="F16:F20"/>
    <mergeCell ref="G16:G20"/>
    <mergeCell ref="H16:H20"/>
  </mergeCells>
  <printOptions horizontalCentered="1"/>
  <pageMargins left="0" right="0" top="0.74" bottom="0" header="0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ШТатное основное</vt:lpstr>
      <vt:lpstr>тариф</vt:lpstr>
      <vt:lpstr>тариф ЛоБАЧЕВА СЕРТИФИКАТЫ</vt:lpstr>
      <vt:lpstr>тариф!Область_печати</vt:lpstr>
      <vt:lpstr>'тариф ЛоБАЧЕВА СЕРТИФИКАТЫ'!Область_печати</vt:lpstr>
      <vt:lpstr>'ШТатное основное'!Область_печати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Тарификационный список</dc:title>
  <dc:subject>Музыкальная школа</dc:subject>
  <dc:creator>Эк.отдел</dc:creator>
  <cp:lastModifiedBy>Пк-пк</cp:lastModifiedBy>
  <cp:lastPrinted>2025-06-24T10:55:47Z</cp:lastPrinted>
  <dcterms:created xsi:type="dcterms:W3CDTF">1996-08-22T02:41:06Z</dcterms:created>
  <dcterms:modified xsi:type="dcterms:W3CDTF">2025-08-12T09:39:37Z</dcterms:modified>
</cp:coreProperties>
</file>